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6975"/>
  </bookViews>
  <sheets>
    <sheet name="Score-Based Grading" sheetId="1" r:id="rId1"/>
    <sheet name="Scoring" sheetId="2" r:id="rId2"/>
    <sheet name="Grading" sheetId="3" r:id="rId3"/>
    <sheet name="Student Strategy" sheetId="4" r:id="rId4"/>
  </sheets>
  <calcPr calcId="125725"/>
</workbook>
</file>

<file path=xl/calcChain.xml><?xml version="1.0" encoding="utf-8"?>
<calcChain xmlns="http://schemas.openxmlformats.org/spreadsheetml/2006/main">
  <c r="E35" i="1"/>
  <c r="B26"/>
  <c r="B25"/>
  <c r="E34"/>
  <c r="T11"/>
  <c r="J14"/>
  <c r="J7"/>
  <c r="J8" s="1"/>
  <c r="J9" s="1"/>
  <c r="J10" s="1"/>
  <c r="J11" s="1"/>
  <c r="J12" s="1"/>
  <c r="J13" s="1"/>
  <c r="J15" s="1"/>
  <c r="J16" s="1"/>
  <c r="J6"/>
  <c r="J5"/>
  <c r="I5"/>
  <c r="J4"/>
  <c r="I4"/>
  <c r="B16"/>
  <c r="B14"/>
  <c r="B15" s="1"/>
  <c r="B13"/>
  <c r="B12"/>
  <c r="B11"/>
  <c r="B10"/>
  <c r="B9"/>
  <c r="B8"/>
  <c r="B7"/>
  <c r="B6"/>
  <c r="B5"/>
  <c r="B4"/>
  <c r="T14"/>
  <c r="U14"/>
  <c r="V14"/>
  <c r="V5"/>
  <c r="U5"/>
  <c r="T5"/>
  <c r="V9"/>
  <c r="U9"/>
  <c r="T9"/>
  <c r="I29"/>
  <c r="H6" i="4" l="1"/>
  <c r="H2"/>
  <c r="H36" i="2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8"/>
  <c r="G28"/>
  <c r="F28"/>
  <c r="E28"/>
  <c r="D28"/>
  <c r="C28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H6"/>
  <c r="G6"/>
  <c r="F6"/>
  <c r="E6"/>
  <c r="D6"/>
  <c r="C6"/>
  <c r="H5"/>
  <c r="G5"/>
  <c r="F5"/>
  <c r="E5"/>
  <c r="D5"/>
  <c r="C5"/>
  <c r="B5"/>
  <c r="H4"/>
  <c r="G4"/>
  <c r="F4"/>
  <c r="E4"/>
  <c r="D4"/>
  <c r="C4"/>
  <c r="B4"/>
  <c r="H3"/>
  <c r="G3"/>
  <c r="F3"/>
  <c r="E3"/>
  <c r="D3"/>
  <c r="C3"/>
  <c r="B3"/>
  <c r="H2"/>
  <c r="G2"/>
  <c r="F2"/>
  <c r="E2"/>
  <c r="D2"/>
  <c r="C2"/>
  <c r="B2"/>
  <c r="H1"/>
  <c r="G1"/>
  <c r="F1"/>
  <c r="E1"/>
  <c r="D1"/>
  <c r="C1"/>
  <c r="B1"/>
  <c r="J1"/>
  <c r="A1"/>
  <c r="A11"/>
  <c r="A12" s="1"/>
  <c r="A13" s="1"/>
  <c r="A14" s="1"/>
  <c r="A15" s="1"/>
  <c r="A29"/>
  <c r="A30" s="1"/>
  <c r="A31" s="1"/>
  <c r="A32" s="1"/>
  <c r="A23"/>
  <c r="A24" s="1"/>
  <c r="A4"/>
  <c r="A5" s="1"/>
  <c r="H4" i="4"/>
  <c r="G2"/>
  <c r="I33" i="1"/>
  <c r="G3" i="4" s="1"/>
  <c r="I32" i="1"/>
  <c r="G4" i="4" s="1"/>
  <c r="I30" i="1"/>
  <c r="G5" i="4" s="1"/>
  <c r="I31" i="1"/>
  <c r="G6" i="4" s="1"/>
  <c r="I34" i="1"/>
  <c r="G7" i="4" s="1"/>
  <c r="I35" i="1"/>
  <c r="G8" i="4" s="1"/>
  <c r="J19" i="1"/>
  <c r="B36" i="2" s="1"/>
  <c r="H18" i="1"/>
  <c r="F18"/>
  <c r="H35" s="1"/>
  <c r="D18"/>
  <c r="D16" i="2" s="1"/>
  <c r="K8" i="4"/>
  <c r="J8"/>
  <c r="E8"/>
  <c r="B8"/>
  <c r="A8"/>
  <c r="K7"/>
  <c r="J7"/>
  <c r="H7"/>
  <c r="E7"/>
  <c r="B7"/>
  <c r="A7"/>
  <c r="K6"/>
  <c r="J6"/>
  <c r="E6"/>
  <c r="B6"/>
  <c r="A6"/>
  <c r="K5"/>
  <c r="J5"/>
  <c r="E5"/>
  <c r="B5"/>
  <c r="A5"/>
  <c r="K4"/>
  <c r="J4"/>
  <c r="E4"/>
  <c r="B4"/>
  <c r="A4"/>
  <c r="K3"/>
  <c r="J3"/>
  <c r="E3"/>
  <c r="B3"/>
  <c r="A3"/>
  <c r="K2"/>
  <c r="J2"/>
  <c r="E2"/>
  <c r="B2"/>
  <c r="A2"/>
  <c r="M1"/>
  <c r="L1"/>
  <c r="K1"/>
  <c r="J1"/>
  <c r="I1"/>
  <c r="H1"/>
  <c r="G1"/>
  <c r="F1"/>
  <c r="E1"/>
  <c r="D1"/>
  <c r="C1"/>
  <c r="B1"/>
  <c r="A1"/>
  <c r="D5" i="3"/>
  <c r="C5"/>
  <c r="A5"/>
  <c r="D4"/>
  <c r="C4"/>
  <c r="A4"/>
  <c r="D3"/>
  <c r="C3"/>
  <c r="A3"/>
  <c r="D2"/>
  <c r="C2"/>
  <c r="B2"/>
  <c r="A2"/>
  <c r="D1"/>
  <c r="C1"/>
  <c r="B1"/>
  <c r="A1"/>
  <c r="B5"/>
  <c r="B4"/>
  <c r="B24" i="1"/>
  <c r="B3" i="3" s="1"/>
  <c r="B33" i="2"/>
  <c r="B25"/>
  <c r="B6"/>
  <c r="A4" i="1"/>
  <c r="A5" s="1"/>
  <c r="P18"/>
  <c r="N18"/>
  <c r="F35" i="2" s="1"/>
  <c r="L18" i="1"/>
  <c r="D35" i="2" s="1"/>
  <c r="H32" i="1" l="1"/>
  <c r="F4" i="4" s="1"/>
  <c r="H34" i="1"/>
  <c r="F7" i="4" s="1"/>
  <c r="H33" i="1"/>
  <c r="F3" i="4" s="1"/>
  <c r="H31" i="1"/>
  <c r="F6" i="4" s="1"/>
  <c r="H29" i="1"/>
  <c r="F2" i="4" s="1"/>
  <c r="K30" i="1"/>
  <c r="I5" i="4" s="1"/>
  <c r="K35" i="1"/>
  <c r="I8" i="4" s="1"/>
  <c r="K32" i="1"/>
  <c r="I4" i="4" s="1"/>
  <c r="K31" i="1"/>
  <c r="I6" i="4" s="1"/>
  <c r="K29" i="1"/>
  <c r="I2" i="4" s="1"/>
  <c r="K34" i="1"/>
  <c r="I7" i="4" s="1"/>
  <c r="K33" i="1"/>
  <c r="I3" i="4" s="1"/>
  <c r="H30" i="1"/>
  <c r="F5" i="4" s="1"/>
  <c r="H16" i="2"/>
  <c r="H5" i="4"/>
  <c r="H3"/>
  <c r="H8"/>
  <c r="F35" i="1"/>
  <c r="H35" i="2"/>
  <c r="L11" s="1"/>
  <c r="M11" s="1"/>
  <c r="F34" i="1"/>
  <c r="D7" i="4" s="1"/>
  <c r="B17" i="2"/>
  <c r="F31" i="1"/>
  <c r="B27" i="2"/>
  <c r="B31"/>
  <c r="B32"/>
  <c r="B29"/>
  <c r="B28"/>
  <c r="B26"/>
  <c r="B30"/>
  <c r="F32" i="1"/>
  <c r="F33"/>
  <c r="F16" i="2"/>
  <c r="F8" i="4"/>
  <c r="B20" i="1"/>
  <c r="B18" i="2" s="1"/>
  <c r="F30" i="1"/>
  <c r="F29"/>
  <c r="J20"/>
  <c r="B37" i="2" s="1"/>
  <c r="B34"/>
  <c r="E30" i="1"/>
  <c r="C5" i="4" s="1"/>
  <c r="C7"/>
  <c r="C8"/>
  <c r="E32" i="1"/>
  <c r="C4" i="4" s="1"/>
  <c r="E29" i="1"/>
  <c r="C2" i="4" s="1"/>
  <c r="E33" i="1"/>
  <c r="C3" i="4" s="1"/>
  <c r="E31" i="1"/>
  <c r="C6" i="4" s="1"/>
  <c r="N11" i="2" l="1"/>
  <c r="L6"/>
  <c r="M6" s="1"/>
  <c r="O11"/>
  <c r="L13"/>
  <c r="O13" s="1"/>
  <c r="L9"/>
  <c r="O9" s="1"/>
  <c r="B7"/>
  <c r="N30" i="1"/>
  <c r="D5" i="4"/>
  <c r="N31" i="1"/>
  <c r="D6" i="4"/>
  <c r="N29" i="1"/>
  <c r="D2" i="4"/>
  <c r="N35" i="1"/>
  <c r="D8" i="4"/>
  <c r="N33" i="1"/>
  <c r="D3" i="4"/>
  <c r="N32" i="1"/>
  <c r="D4" i="4"/>
  <c r="N34" i="1"/>
  <c r="V11"/>
  <c r="U11"/>
  <c r="S18"/>
  <c r="M13" i="2" l="1"/>
  <c r="N13"/>
  <c r="O6"/>
  <c r="N6"/>
  <c r="N9"/>
  <c r="M9"/>
  <c r="L16"/>
  <c r="B8"/>
  <c r="O34" i="1"/>
  <c r="M7" i="4" s="1"/>
  <c r="L7"/>
  <c r="O33" i="1"/>
  <c r="M3" i="4" s="1"/>
  <c r="L3"/>
  <c r="O31" i="1"/>
  <c r="M6" i="4" s="1"/>
  <c r="L6"/>
  <c r="O30" i="1"/>
  <c r="M5" i="4" s="1"/>
  <c r="L5"/>
  <c r="O32" i="1"/>
  <c r="M4" i="4" s="1"/>
  <c r="L4"/>
  <c r="O35" i="1"/>
  <c r="M8" i="4" s="1"/>
  <c r="L8"/>
  <c r="O29" i="1"/>
  <c r="M2" i="4" s="1"/>
  <c r="L2"/>
  <c r="B9" i="2" l="1"/>
  <c r="B10" l="1"/>
  <c r="B11" l="1"/>
  <c r="B12" l="1"/>
  <c r="B13" l="1"/>
  <c r="B15" l="1"/>
  <c r="B14"/>
</calcChain>
</file>

<file path=xl/sharedStrings.xml><?xml version="1.0" encoding="utf-8"?>
<sst xmlns="http://schemas.openxmlformats.org/spreadsheetml/2006/main" count="186" uniqueCount="107">
  <si>
    <t>Test</t>
  </si>
  <si>
    <t>Assignment</t>
  </si>
  <si>
    <t>Tournament</t>
  </si>
  <si>
    <t>Tag!</t>
  </si>
  <si>
    <t>CTF!</t>
  </si>
  <si>
    <t>Java skill</t>
  </si>
  <si>
    <t>Test Scoring</t>
  </si>
  <si>
    <t>Java-Revisited</t>
  </si>
  <si>
    <t>Assignment Scoring</t>
  </si>
  <si>
    <t>Attendance</t>
  </si>
  <si>
    <t>Somewhat demanding</t>
  </si>
  <si>
    <t>Demanding, but we expect everybody to fullfil</t>
  </si>
  <si>
    <t>SUM</t>
  </si>
  <si>
    <t>Exceptional student</t>
  </si>
  <si>
    <t>Bad student</t>
  </si>
  <si>
    <t>Extra points not necessary to pass</t>
  </si>
  <si>
    <t>Total days</t>
  </si>
  <si>
    <t>Strive to win!</t>
  </si>
  <si>
    <t>Does not mind…</t>
  </si>
  <si>
    <t>Hide &amp; Seek</t>
  </si>
  <si>
    <t>1v1 Deathmatch</t>
  </si>
  <si>
    <t>PogamutCup 2013</t>
  </si>
  <si>
    <t>40, 30, 20</t>
  </si>
  <si>
    <t>Qualified</t>
  </si>
  <si>
    <t>FAILED</t>
  </si>
  <si>
    <t>Almost Failed</t>
  </si>
  <si>
    <t>We're going to be upset, this equals to FAILING THE WHOLE COURSE.</t>
  </si>
  <si>
    <t>Tournament Scoring (percentil-scoring)</t>
  </si>
  <si>
    <t>(90%; 80%]</t>
  </si>
  <si>
    <t>(80%; 70%]</t>
  </si>
  <si>
    <t>Smart-head</t>
  </si>
  <si>
    <t>Kicks twice in…</t>
  </si>
  <si>
    <t>Absences</t>
  </si>
  <si>
    <t>Practices</t>
  </si>
  <si>
    <t xml:space="preserve">1st … [100%] </t>
  </si>
  <si>
    <t>Tries a bit / Got some luck</t>
  </si>
  <si>
    <t>Student Strategy</t>
  </si>
  <si>
    <t>Tournament attitude</t>
  </si>
  <si>
    <t>Not necessary to pass.</t>
  </si>
  <si>
    <t>Tag! Bot</t>
  </si>
  <si>
    <t>Hide&amp;Seek Bot</t>
  </si>
  <si>
    <t>Steerings</t>
  </si>
  <si>
    <t>Topic</t>
  </si>
  <si>
    <t>Java Revisited</t>
  </si>
  <si>
    <t>Basic UT2004 Movement</t>
  </si>
  <si>
    <t>RobustNavigator</t>
  </si>
  <si>
    <t>A*, Visibility</t>
  </si>
  <si>
    <t>Navigation</t>
  </si>
  <si>
    <t>Items &amp; Guns</t>
  </si>
  <si>
    <t>ItemCollector</t>
  </si>
  <si>
    <t>MIN (incl.)</t>
  </si>
  <si>
    <t>MAX (excl.)</t>
  </si>
  <si>
    <t>infinity</t>
  </si>
  <si>
    <t>Good student</t>
  </si>
  <si>
    <t>Scores</t>
  </si>
  <si>
    <t>Team Communication</t>
  </si>
  <si>
    <t>Grading</t>
  </si>
  <si>
    <t>Standard student</t>
  </si>
  <si>
    <t>First PogamutUT2004 Steps</t>
  </si>
  <si>
    <t>(70%; 60%~50%]</t>
  </si>
  <si>
    <t>Yes</t>
  </si>
  <si>
    <t>Practice Number</t>
  </si>
  <si>
    <t>5+6</t>
  </si>
  <si>
    <t>Max Practice Score</t>
  </si>
  <si>
    <t>POSH + BOD</t>
  </si>
  <si>
    <t>Zkouška</t>
  </si>
  <si>
    <t>Description</t>
  </si>
  <si>
    <t>CTF Bot</t>
  </si>
  <si>
    <t>DM Bot</t>
  </si>
  <si>
    <t>Too many absences, bad performance</t>
  </si>
  <si>
    <t>Full attendence, good performance</t>
  </si>
  <si>
    <t>Full attendence, average performance</t>
  </si>
  <si>
    <t>Too many absences, but does tournaments</t>
  </si>
  <si>
    <t>Too many absences, but rocks during tournaments</t>
  </si>
  <si>
    <t>Single (unfortunate) absence, good performance</t>
  </si>
  <si>
    <t>Single (unfortunate) absence, exceptional performance</t>
  </si>
  <si>
    <t>COURSE FINAL EXAM</t>
  </si>
  <si>
    <t>Zápočtový test</t>
  </si>
  <si>
    <t>We'll give you some extra assignment so you can attend PRACTICE FINAL TEST</t>
  </si>
  <si>
    <t>You may attend "PRACTICE FINAL TEST"  to PASS THE PRACTICE</t>
  </si>
  <si>
    <t>You have passed the practice! You do NOT need to attend the "Practice Final Test"</t>
  </si>
  <si>
    <t>Name</t>
  </si>
  <si>
    <t>Test AVG [%]</t>
  </si>
  <si>
    <t>Test [Points]</t>
  </si>
  <si>
    <t>Attendance [Points]</t>
  </si>
  <si>
    <t>Assignment [Points]</t>
  </si>
  <si>
    <t>Tournament [Points]</t>
  </si>
  <si>
    <t>Final Score [Points]</t>
  </si>
  <si>
    <t>Not so good student</t>
  </si>
  <si>
    <t>PASSED!</t>
  </si>
  <si>
    <t>GRADE</t>
  </si>
  <si>
    <t>ChatBot</t>
  </si>
  <si>
    <t>Tuesdays [1]</t>
  </si>
  <si>
    <t>Tuesdays [2]</t>
  </si>
  <si>
    <t>CTF Solo</t>
  </si>
  <si>
    <t>CTF Team</t>
  </si>
  <si>
    <t>Surprise lesson</t>
  </si>
  <si>
    <t>No</t>
  </si>
  <si>
    <t>Conclusion, exam checklist</t>
  </si>
  <si>
    <t>15.3.2015 8:00</t>
  </si>
  <si>
    <t>17.5.2014 8:00</t>
  </si>
  <si>
    <t>Workshop Number</t>
  </si>
  <si>
    <t>Total workshops</t>
  </si>
  <si>
    <t>Average student</t>
  </si>
  <si>
    <t>WORKSHOPS FINAL TEST</t>
  </si>
  <si>
    <t>12.4.2015 8:00</t>
  </si>
  <si>
    <t>26.4.2015 8:00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</si>
</sst>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indexed="64"/>
      </right>
      <top/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146">
    <xf numFmtId="0" fontId="0" fillId="0" borderId="0" xfId="0"/>
    <xf numFmtId="14" fontId="0" fillId="0" borderId="0" xfId="0" applyNumberFormat="1"/>
    <xf numFmtId="0" fontId="4" fillId="0" borderId="0" xfId="0" applyFont="1"/>
    <xf numFmtId="0" fontId="4" fillId="0" borderId="2" xfId="0" applyFont="1" applyBorder="1"/>
    <xf numFmtId="14" fontId="0" fillId="0" borderId="2" xfId="0" applyNumberFormat="1" applyBorder="1"/>
    <xf numFmtId="0" fontId="0" fillId="0" borderId="2" xfId="0" applyBorder="1"/>
    <xf numFmtId="0" fontId="2" fillId="2" borderId="0" xfId="1"/>
    <xf numFmtId="0" fontId="7" fillId="2" borderId="0" xfId="1" applyFont="1" applyBorder="1"/>
    <xf numFmtId="0" fontId="0" fillId="3" borderId="4" xfId="2" applyFont="1" applyBorder="1"/>
    <xf numFmtId="0" fontId="5" fillId="3" borderId="4" xfId="2" applyFont="1" applyBorder="1" applyAlignment="1">
      <alignment wrapText="1"/>
    </xf>
    <xf numFmtId="0" fontId="0" fillId="0" borderId="0" xfId="0" applyBorder="1"/>
    <xf numFmtId="0" fontId="4" fillId="0" borderId="5" xfId="0" applyFont="1" applyBorder="1"/>
    <xf numFmtId="0" fontId="4" fillId="0" borderId="5" xfId="0" applyNumberFormat="1" applyFont="1" applyBorder="1"/>
    <xf numFmtId="0" fontId="0" fillId="0" borderId="5" xfId="0" applyBorder="1"/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3" borderId="6" xfId="2" applyFont="1" applyBorder="1"/>
    <xf numFmtId="14" fontId="4" fillId="3" borderId="6" xfId="2" applyNumberFormat="1" applyFont="1" applyBorder="1"/>
    <xf numFmtId="14" fontId="3" fillId="0" borderId="0" xfId="0" applyNumberFormat="1" applyFont="1"/>
    <xf numFmtId="0" fontId="8" fillId="2" borderId="3" xfId="1" applyFont="1" applyBorder="1"/>
    <xf numFmtId="0" fontId="7" fillId="2" borderId="3" xfId="1" applyFont="1" applyBorder="1"/>
    <xf numFmtId="0" fontId="6" fillId="0" borderId="2" xfId="0" applyFont="1" applyBorder="1"/>
    <xf numFmtId="0" fontId="4" fillId="0" borderId="2" xfId="0" applyFont="1" applyBorder="1" applyAlignment="1">
      <alignment horizontal="right"/>
    </xf>
    <xf numFmtId="0" fontId="7" fillId="2" borderId="0" xfId="1" applyFont="1" applyBorder="1" applyAlignment="1"/>
    <xf numFmtId="0" fontId="7" fillId="2" borderId="0" xfId="1" applyFont="1"/>
    <xf numFmtId="0" fontId="7" fillId="2" borderId="3" xfId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4" fillId="3" borderId="6" xfId="2" applyFont="1" applyBorder="1" applyAlignment="1">
      <alignment horizontal="center"/>
    </xf>
    <xf numFmtId="0" fontId="0" fillId="3" borderId="4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9" fontId="5" fillId="3" borderId="4" xfId="2" applyNumberFormat="1" applyFont="1" applyBorder="1" applyAlignment="1">
      <alignment horizontal="center"/>
    </xf>
    <xf numFmtId="9" fontId="5" fillId="3" borderId="7" xfId="2" applyNumberFormat="1" applyFont="1" applyBorder="1" applyAlignment="1">
      <alignment horizontal="center" wrapText="1"/>
    </xf>
    <xf numFmtId="9" fontId="5" fillId="3" borderId="7" xfId="2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8" xfId="2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8" fillId="2" borderId="0" xfId="1" applyFont="1" applyBorder="1"/>
    <xf numFmtId="0" fontId="0" fillId="3" borderId="11" xfId="2" applyFont="1" applyBorder="1"/>
    <xf numFmtId="14" fontId="4" fillId="3" borderId="12" xfId="2" applyNumberFormat="1" applyFont="1" applyBorder="1"/>
    <xf numFmtId="0" fontId="0" fillId="0" borderId="13" xfId="0" applyBorder="1"/>
    <xf numFmtId="0" fontId="0" fillId="0" borderId="10" xfId="0" applyBorder="1"/>
    <xf numFmtId="0" fontId="4" fillId="3" borderId="15" xfId="2" applyFont="1" applyBorder="1"/>
    <xf numFmtId="0" fontId="4" fillId="0" borderId="16" xfId="0" applyFont="1" applyBorder="1"/>
    <xf numFmtId="0" fontId="4" fillId="3" borderId="17" xfId="2" applyFont="1" applyBorder="1"/>
    <xf numFmtId="0" fontId="7" fillId="2" borderId="13" xfId="1" applyFont="1" applyBorder="1" applyAlignment="1">
      <alignment wrapText="1"/>
    </xf>
    <xf numFmtId="0" fontId="0" fillId="3" borderId="18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15" xfId="2" applyFont="1" applyBorder="1" applyAlignment="1">
      <alignment horizontal="center"/>
    </xf>
    <xf numFmtId="0" fontId="0" fillId="0" borderId="16" xfId="0" applyBorder="1"/>
    <xf numFmtId="0" fontId="4" fillId="0" borderId="2" xfId="0" applyNumberFormat="1" applyFont="1" applyBorder="1"/>
    <xf numFmtId="0" fontId="4" fillId="3" borderId="9" xfId="2" applyFont="1" applyBorder="1"/>
    <xf numFmtId="0" fontId="4" fillId="3" borderId="9" xfId="2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19" xfId="0" applyBorder="1"/>
    <xf numFmtId="14" fontId="0" fillId="0" borderId="19" xfId="0" applyNumberFormat="1" applyBorder="1"/>
    <xf numFmtId="0" fontId="4" fillId="3" borderId="24" xfId="2" applyFont="1" applyBorder="1"/>
    <xf numFmtId="0" fontId="2" fillId="2" borderId="13" xfId="1" applyBorder="1"/>
    <xf numFmtId="9" fontId="5" fillId="3" borderId="18" xfId="2" applyNumberFormat="1" applyFont="1" applyBorder="1" applyAlignment="1">
      <alignment horizontal="center"/>
    </xf>
    <xf numFmtId="0" fontId="0" fillId="3" borderId="25" xfId="2" applyFont="1" applyBorder="1" applyAlignment="1">
      <alignment horizontal="center"/>
    </xf>
    <xf numFmtId="49" fontId="0" fillId="0" borderId="0" xfId="0" applyNumberFormat="1" applyAlignment="1">
      <alignment horizontal="right" vertical="center"/>
    </xf>
    <xf numFmtId="49" fontId="0" fillId="0" borderId="20" xfId="0" applyNumberForma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3" borderId="9" xfId="2" applyFont="1" applyBorder="1" applyAlignment="1">
      <alignment horizontal="center"/>
    </xf>
    <xf numFmtId="0" fontId="0" fillId="0" borderId="26" xfId="0" applyBorder="1"/>
    <xf numFmtId="14" fontId="0" fillId="0" borderId="21" xfId="0" applyNumberFormat="1" applyBorder="1"/>
    <xf numFmtId="0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49" fontId="0" fillId="0" borderId="21" xfId="0" applyNumberFormat="1" applyBorder="1" applyAlignment="1">
      <alignment horizontal="right" vertical="center"/>
    </xf>
    <xf numFmtId="0" fontId="5" fillId="0" borderId="21" xfId="0" applyFont="1" applyBorder="1"/>
    <xf numFmtId="0" fontId="0" fillId="0" borderId="0" xfId="0" applyFont="1"/>
    <xf numFmtId="0" fontId="7" fillId="2" borderId="0" xfId="1" applyFont="1" applyBorder="1" applyAlignment="1">
      <alignment wrapText="1"/>
    </xf>
    <xf numFmtId="0" fontId="7" fillId="2" borderId="0" xfId="1" applyFont="1" applyAlignment="1">
      <alignment wrapText="1"/>
    </xf>
    <xf numFmtId="0" fontId="0" fillId="3" borderId="11" xfId="2" applyFont="1" applyBorder="1" applyAlignment="1">
      <alignment wrapText="1"/>
    </xf>
    <xf numFmtId="0" fontId="0" fillId="3" borderId="4" xfId="2" applyFont="1" applyBorder="1" applyAlignment="1">
      <alignment wrapText="1"/>
    </xf>
    <xf numFmtId="0" fontId="0" fillId="3" borderId="4" xfId="2" applyFont="1" applyBorder="1" applyAlignment="1">
      <alignment horizontal="center" wrapText="1"/>
    </xf>
    <xf numFmtId="0" fontId="0" fillId="3" borderId="18" xfId="2" applyFont="1" applyBorder="1" applyAlignment="1">
      <alignment horizontal="center" wrapText="1"/>
    </xf>
    <xf numFmtId="9" fontId="5" fillId="3" borderId="4" xfId="2" applyNumberFormat="1" applyFont="1" applyBorder="1" applyAlignment="1">
      <alignment horizontal="center" wrapText="1"/>
    </xf>
    <xf numFmtId="0" fontId="7" fillId="2" borderId="0" xfId="1" applyFont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4" borderId="0" xfId="0" applyFont="1" applyFill="1"/>
    <xf numFmtId="0" fontId="4" fillId="4" borderId="0" xfId="0" applyNumberFormat="1" applyFont="1" applyFill="1"/>
    <xf numFmtId="2" fontId="4" fillId="4" borderId="0" xfId="0" applyNumberFormat="1" applyFont="1" applyFill="1"/>
    <xf numFmtId="10" fontId="0" fillId="4" borderId="0" xfId="0" applyNumberFormat="1" applyFill="1"/>
    <xf numFmtId="0" fontId="6" fillId="4" borderId="0" xfId="0" applyFont="1" applyFill="1"/>
    <xf numFmtId="0" fontId="4" fillId="4" borderId="0" xfId="0" applyNumberFormat="1" applyFont="1" applyFill="1" applyAlignment="1"/>
    <xf numFmtId="0" fontId="0" fillId="4" borderId="0" xfId="0" applyFill="1"/>
    <xf numFmtId="0" fontId="4" fillId="5" borderId="0" xfId="0" applyFont="1" applyFill="1"/>
    <xf numFmtId="2" fontId="4" fillId="5" borderId="0" xfId="0" applyNumberFormat="1" applyFont="1" applyFill="1"/>
    <xf numFmtId="10" fontId="0" fillId="5" borderId="0" xfId="0" applyNumberFormat="1" applyFill="1"/>
    <xf numFmtId="0" fontId="6" fillId="5" borderId="0" xfId="0" applyFont="1" applyFill="1"/>
    <xf numFmtId="0" fontId="4" fillId="5" borderId="0" xfId="0" applyNumberFormat="1" applyFont="1" applyFill="1" applyAlignment="1"/>
    <xf numFmtId="0" fontId="0" fillId="5" borderId="0" xfId="0" applyFill="1"/>
    <xf numFmtId="0" fontId="4" fillId="5" borderId="0" xfId="0" applyNumberFormat="1" applyFont="1" applyFill="1"/>
    <xf numFmtId="0" fontId="4" fillId="6" borderId="0" xfId="0" applyFont="1" applyFill="1"/>
    <xf numFmtId="0" fontId="4" fillId="6" borderId="0" xfId="0" applyNumberFormat="1" applyFont="1" applyFill="1"/>
    <xf numFmtId="2" fontId="4" fillId="6" borderId="0" xfId="0" applyNumberFormat="1" applyFont="1" applyFill="1"/>
    <xf numFmtId="10" fontId="0" fillId="6" borderId="0" xfId="0" applyNumberFormat="1" applyFill="1"/>
    <xf numFmtId="0" fontId="6" fillId="6" borderId="0" xfId="0" applyFont="1" applyFill="1"/>
    <xf numFmtId="0" fontId="4" fillId="6" borderId="0" xfId="0" applyNumberFormat="1" applyFont="1" applyFill="1" applyAlignment="1"/>
    <xf numFmtId="0" fontId="0" fillId="6" borderId="0" xfId="0" applyFill="1"/>
    <xf numFmtId="0" fontId="14" fillId="7" borderId="0" xfId="0" applyFont="1" applyFill="1"/>
    <xf numFmtId="0" fontId="14" fillId="7" borderId="0" xfId="0" applyNumberFormat="1" applyFont="1" applyFill="1"/>
    <xf numFmtId="2" fontId="14" fillId="7" borderId="0" xfId="0" applyNumberFormat="1" applyFont="1" applyFill="1"/>
    <xf numFmtId="10" fontId="16" fillId="7" borderId="0" xfId="0" applyNumberFormat="1" applyFont="1" applyFill="1"/>
    <xf numFmtId="0" fontId="16" fillId="7" borderId="0" xfId="0" applyFont="1" applyFill="1"/>
    <xf numFmtId="0" fontId="14" fillId="7" borderId="0" xfId="0" applyNumberFormat="1" applyFont="1" applyFill="1" applyAlignment="1"/>
    <xf numFmtId="0" fontId="0" fillId="0" borderId="3" xfId="0" applyBorder="1"/>
    <xf numFmtId="0" fontId="17" fillId="0" borderId="27" xfId="1" applyFont="1" applyFill="1" applyBorder="1" applyAlignment="1">
      <alignment wrapText="1"/>
    </xf>
    <xf numFmtId="0" fontId="14" fillId="0" borderId="27" xfId="1" applyFont="1" applyFill="1" applyBorder="1" applyAlignment="1">
      <alignment horizontal="center" wrapText="1"/>
    </xf>
    <xf numFmtId="0" fontId="0" fillId="0" borderId="28" xfId="0" applyBorder="1"/>
    <xf numFmtId="0" fontId="4" fillId="0" borderId="28" xfId="0" applyFont="1" applyBorder="1"/>
    <xf numFmtId="0" fontId="8" fillId="2" borderId="27" xfId="1" applyFont="1" applyBorder="1"/>
    <xf numFmtId="0" fontId="7" fillId="2" borderId="27" xfId="1" applyFont="1" applyBorder="1"/>
    <xf numFmtId="0" fontId="2" fillId="2" borderId="27" xfId="1" applyBorder="1"/>
    <xf numFmtId="0" fontId="13" fillId="0" borderId="3" xfId="0" applyFont="1" applyBorder="1"/>
    <xf numFmtId="0" fontId="4" fillId="0" borderId="3" xfId="0" applyFont="1" applyBorder="1" applyAlignment="1">
      <alignment horizontal="right"/>
    </xf>
    <xf numFmtId="0" fontId="14" fillId="7" borderId="3" xfId="0" applyFont="1" applyFill="1" applyBorder="1"/>
    <xf numFmtId="2" fontId="14" fillId="7" borderId="3" xfId="0" applyNumberFormat="1" applyFont="1" applyFill="1" applyBorder="1"/>
    <xf numFmtId="10" fontId="16" fillId="7" borderId="3" xfId="0" applyNumberFormat="1" applyFont="1" applyFill="1" applyBorder="1"/>
    <xf numFmtId="0" fontId="16" fillId="7" borderId="3" xfId="0" applyFont="1" applyFill="1" applyBorder="1"/>
    <xf numFmtId="0" fontId="14" fillId="7" borderId="3" xfId="0" applyNumberFormat="1" applyFont="1" applyFill="1" applyBorder="1" applyAlignment="1"/>
    <xf numFmtId="0" fontId="8" fillId="2" borderId="0" xfId="1" applyFont="1" applyBorder="1" applyAlignment="1">
      <alignment horizontal="center" vertical="center" wrapText="1"/>
    </xf>
    <xf numFmtId="0" fontId="8" fillId="2" borderId="13" xfId="1" applyFont="1" applyBorder="1" applyAlignment="1">
      <alignment horizontal="center" vertical="center" wrapText="1"/>
    </xf>
    <xf numFmtId="0" fontId="8" fillId="2" borderId="14" xfId="1" applyFont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wrapText="1"/>
    </xf>
    <xf numFmtId="0" fontId="9" fillId="4" borderId="0" xfId="0" applyFont="1" applyFill="1" applyAlignment="1">
      <alignment horizontal="left"/>
    </xf>
    <xf numFmtId="0" fontId="15" fillId="7" borderId="3" xfId="0" applyFont="1" applyFill="1" applyBorder="1" applyAlignment="1">
      <alignment horizontal="left"/>
    </xf>
    <xf numFmtId="0" fontId="7" fillId="2" borderId="0" xfId="1" applyFont="1" applyBorder="1" applyAlignment="1">
      <alignment horizontal="center" wrapText="1"/>
    </xf>
    <xf numFmtId="0" fontId="9" fillId="6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0" fontId="15" fillId="7" borderId="0" xfId="0" applyFont="1" applyFill="1" applyAlignment="1">
      <alignment horizontal="left"/>
    </xf>
    <xf numFmtId="0" fontId="8" fillId="2" borderId="22" xfId="1" applyFont="1" applyBorder="1" applyAlignment="1">
      <alignment horizontal="center" vertical="center" wrapText="1"/>
    </xf>
    <xf numFmtId="0" fontId="8" fillId="2" borderId="23" xfId="1" applyFont="1" applyBorder="1" applyAlignment="1">
      <alignment horizontal="center" vertical="center" wrapText="1"/>
    </xf>
  </cellXfs>
  <cellStyles count="3">
    <cellStyle name="normální" xfId="0" builtinId="0"/>
    <cellStyle name="Poznámka" xfId="2" builtinId="10"/>
    <cellStyle name="Správně" xfId="1" builtinId="26"/>
  </cellStyles>
  <dxfs count="0"/>
  <tableStyles count="0" defaultTableStyle="TableStyleMedium9" defaultPivotStyle="PivotStyleLight16"/>
  <colors>
    <mruColors>
      <color rgb="FFCCECFF"/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6"/>
  <sheetViews>
    <sheetView tabSelected="1" topLeftCell="G1" workbookViewId="0">
      <selection activeCell="L22" sqref="L22"/>
    </sheetView>
  </sheetViews>
  <sheetFormatPr defaultRowHeight="15"/>
  <cols>
    <col min="1" max="1" width="22.42578125" customWidth="1"/>
    <col min="2" max="2" width="13" customWidth="1"/>
    <col min="3" max="3" width="27.85546875" customWidth="1"/>
    <col min="4" max="4" width="11.140625" customWidth="1"/>
    <col min="5" max="5" width="11.5703125" customWidth="1"/>
    <col min="6" max="6" width="11.7109375" customWidth="1"/>
    <col min="7" max="7" width="15.5703125" customWidth="1"/>
    <col min="8" max="8" width="12.42578125" customWidth="1"/>
    <col min="9" max="9" width="17.42578125" customWidth="1"/>
    <col min="10" max="10" width="12.85546875" customWidth="1"/>
    <col min="11" max="11" width="25" customWidth="1"/>
    <col min="12" max="12" width="23.42578125" customWidth="1"/>
    <col min="13" max="13" width="13.28515625" customWidth="1"/>
    <col min="14" max="14" width="11" customWidth="1"/>
    <col min="15" max="15" width="16.5703125" customWidth="1"/>
    <col min="16" max="16" width="11.85546875" customWidth="1"/>
    <col min="17" max="17" width="16" customWidth="1"/>
    <col min="18" max="18" width="17.5703125" customWidth="1"/>
    <col min="19" max="19" width="12.140625" customWidth="1"/>
    <col min="22" max="22" width="9.85546875" customWidth="1"/>
  </cols>
  <sheetData>
    <row r="1" spans="1:22" ht="37.5" customHeight="1">
      <c r="A1" s="135" t="s">
        <v>101</v>
      </c>
      <c r="B1" s="134" t="s">
        <v>92</v>
      </c>
      <c r="C1" s="82" t="s">
        <v>42</v>
      </c>
      <c r="D1" s="81" t="s">
        <v>9</v>
      </c>
      <c r="E1" s="81" t="s">
        <v>0</v>
      </c>
      <c r="F1" s="81" t="s">
        <v>6</v>
      </c>
      <c r="G1" s="81" t="s">
        <v>1</v>
      </c>
      <c r="H1" s="50" t="s">
        <v>8</v>
      </c>
      <c r="I1" s="135" t="s">
        <v>101</v>
      </c>
      <c r="J1" s="134" t="s">
        <v>93</v>
      </c>
      <c r="K1" s="82" t="s">
        <v>42</v>
      </c>
      <c r="L1" s="81" t="s">
        <v>9</v>
      </c>
      <c r="M1" s="81" t="s">
        <v>0</v>
      </c>
      <c r="N1" s="81" t="s">
        <v>6</v>
      </c>
      <c r="O1" s="81" t="s">
        <v>1</v>
      </c>
      <c r="P1" s="50" t="s">
        <v>8</v>
      </c>
      <c r="Q1" s="135" t="s">
        <v>2</v>
      </c>
      <c r="R1" s="88" t="s">
        <v>81</v>
      </c>
      <c r="S1" s="140" t="s">
        <v>27</v>
      </c>
      <c r="T1" s="140"/>
      <c r="U1" s="140"/>
      <c r="V1" s="140"/>
    </row>
    <row r="2" spans="1:22" ht="60.75" thickBot="1">
      <c r="A2" s="136"/>
      <c r="B2" s="83"/>
      <c r="C2" s="84"/>
      <c r="D2" s="84"/>
      <c r="E2" s="9" t="s">
        <v>10</v>
      </c>
      <c r="F2" s="85"/>
      <c r="G2" s="9" t="s">
        <v>11</v>
      </c>
      <c r="H2" s="86"/>
      <c r="I2" s="136"/>
      <c r="J2" s="84"/>
      <c r="K2" s="84"/>
      <c r="L2" s="84"/>
      <c r="M2" s="9" t="s">
        <v>10</v>
      </c>
      <c r="N2" s="85"/>
      <c r="O2" s="9" t="s">
        <v>11</v>
      </c>
      <c r="P2" s="86"/>
      <c r="Q2" s="136"/>
      <c r="R2" s="9" t="s">
        <v>15</v>
      </c>
      <c r="S2" s="87" t="s">
        <v>34</v>
      </c>
      <c r="T2" s="35" t="s">
        <v>28</v>
      </c>
      <c r="U2" s="35" t="s">
        <v>29</v>
      </c>
      <c r="V2" s="87" t="s">
        <v>59</v>
      </c>
    </row>
    <row r="3" spans="1:22">
      <c r="A3" s="45">
        <v>1</v>
      </c>
      <c r="B3" s="1">
        <v>42059</v>
      </c>
      <c r="C3" t="s">
        <v>43</v>
      </c>
      <c r="D3" s="27">
        <v>2</v>
      </c>
      <c r="E3" s="1" t="s">
        <v>5</v>
      </c>
      <c r="F3" s="32">
        <v>8</v>
      </c>
      <c r="G3" t="s">
        <v>7</v>
      </c>
      <c r="H3" s="52">
        <v>10</v>
      </c>
      <c r="I3" s="45">
        <v>1</v>
      </c>
      <c r="J3" s="1">
        <v>42059</v>
      </c>
      <c r="K3" t="s">
        <v>43</v>
      </c>
      <c r="L3" s="27">
        <v>2</v>
      </c>
      <c r="M3" s="1" t="s">
        <v>5</v>
      </c>
      <c r="N3" s="32">
        <v>8</v>
      </c>
      <c r="O3" t="s">
        <v>7</v>
      </c>
      <c r="P3" s="52">
        <v>10</v>
      </c>
      <c r="Q3" s="69"/>
      <c r="S3" s="32"/>
      <c r="T3" s="32"/>
      <c r="U3" s="32"/>
      <c r="V3" s="32"/>
    </row>
    <row r="4" spans="1:22">
      <c r="A4" s="45">
        <f>A3+1</f>
        <v>2</v>
      </c>
      <c r="B4" s="1">
        <f t="shared" ref="B4:B16" si="0">B3+7</f>
        <v>42066</v>
      </c>
      <c r="C4" t="s">
        <v>58</v>
      </c>
      <c r="D4" s="27">
        <v>2</v>
      </c>
      <c r="E4" s="1" t="s">
        <v>60</v>
      </c>
      <c r="F4" s="27">
        <v>8</v>
      </c>
      <c r="G4" t="s">
        <v>91</v>
      </c>
      <c r="H4" s="52">
        <v>5</v>
      </c>
      <c r="I4" s="45">
        <f>I3+1</f>
        <v>2</v>
      </c>
      <c r="J4" s="1">
        <f t="shared" ref="J4:J16" si="1">J3+7</f>
        <v>42066</v>
      </c>
      <c r="K4" t="s">
        <v>58</v>
      </c>
      <c r="L4" s="27">
        <v>2</v>
      </c>
      <c r="M4" s="1" t="s">
        <v>60</v>
      </c>
      <c r="N4" s="27">
        <v>8</v>
      </c>
      <c r="O4" t="s">
        <v>91</v>
      </c>
      <c r="P4" s="52">
        <v>5</v>
      </c>
      <c r="Q4" s="69"/>
      <c r="S4" s="32"/>
      <c r="T4" s="32"/>
      <c r="U4" s="32"/>
      <c r="V4" s="32"/>
    </row>
    <row r="5" spans="1:22">
      <c r="A5" s="45">
        <f t="shared" ref="A5" si="2">A4+1</f>
        <v>3</v>
      </c>
      <c r="B5" s="1">
        <f t="shared" si="0"/>
        <v>42073</v>
      </c>
      <c r="C5" t="s">
        <v>44</v>
      </c>
      <c r="D5" s="27">
        <v>2</v>
      </c>
      <c r="E5" s="1" t="s">
        <v>60</v>
      </c>
      <c r="F5" s="27">
        <v>8</v>
      </c>
      <c r="G5" t="s">
        <v>39</v>
      </c>
      <c r="H5" s="52">
        <v>10</v>
      </c>
      <c r="I5" s="45">
        <f t="shared" ref="I5" si="3">I4+1</f>
        <v>3</v>
      </c>
      <c r="J5" s="1">
        <f t="shared" si="1"/>
        <v>42073</v>
      </c>
      <c r="K5" t="s">
        <v>44</v>
      </c>
      <c r="L5" s="27">
        <v>2</v>
      </c>
      <c r="M5" s="1" t="s">
        <v>60</v>
      </c>
      <c r="N5" s="27">
        <v>8</v>
      </c>
      <c r="O5" t="s">
        <v>39</v>
      </c>
      <c r="P5" s="52">
        <v>10</v>
      </c>
      <c r="Q5" s="69" t="s">
        <v>99</v>
      </c>
      <c r="R5" t="s">
        <v>3</v>
      </c>
      <c r="S5" s="32">
        <v>16</v>
      </c>
      <c r="T5" s="32">
        <f>S5*3/4</f>
        <v>12</v>
      </c>
      <c r="U5" s="32">
        <f>S5*2/4</f>
        <v>8</v>
      </c>
      <c r="V5" s="32">
        <f>S5*1/4</f>
        <v>4</v>
      </c>
    </row>
    <row r="6" spans="1:22">
      <c r="A6" s="45">
        <v>4</v>
      </c>
      <c r="B6" s="1">
        <f t="shared" si="0"/>
        <v>42080</v>
      </c>
      <c r="C6" t="s">
        <v>41</v>
      </c>
      <c r="D6" s="28">
        <v>2</v>
      </c>
      <c r="E6" s="1" t="s">
        <v>60</v>
      </c>
      <c r="F6" s="32">
        <v>8</v>
      </c>
      <c r="G6" t="s">
        <v>41</v>
      </c>
      <c r="H6" s="52">
        <v>10</v>
      </c>
      <c r="I6" s="45">
        <v>4</v>
      </c>
      <c r="J6" s="1">
        <f t="shared" si="1"/>
        <v>42080</v>
      </c>
      <c r="K6" t="s">
        <v>41</v>
      </c>
      <c r="L6" s="28">
        <v>2</v>
      </c>
      <c r="M6" s="1" t="s">
        <v>60</v>
      </c>
      <c r="N6" s="32">
        <v>8</v>
      </c>
      <c r="O6" t="s">
        <v>41</v>
      </c>
      <c r="P6" s="52">
        <v>10</v>
      </c>
      <c r="Q6" s="69"/>
      <c r="S6" s="32"/>
      <c r="T6" s="32"/>
      <c r="U6" s="32"/>
      <c r="V6" s="32"/>
    </row>
    <row r="7" spans="1:22">
      <c r="A7" s="45">
        <v>5</v>
      </c>
      <c r="B7" s="1">
        <f t="shared" si="0"/>
        <v>42087</v>
      </c>
      <c r="C7" t="s">
        <v>47</v>
      </c>
      <c r="D7" s="28">
        <v>2</v>
      </c>
      <c r="E7" s="1" t="s">
        <v>60</v>
      </c>
      <c r="F7" s="32">
        <v>8</v>
      </c>
      <c r="G7" t="s">
        <v>45</v>
      </c>
      <c r="H7" s="52">
        <v>5</v>
      </c>
      <c r="I7" s="45">
        <v>5</v>
      </c>
      <c r="J7" s="1">
        <f t="shared" si="1"/>
        <v>42087</v>
      </c>
      <c r="K7" t="s">
        <v>47</v>
      </c>
      <c r="L7" s="28">
        <v>2</v>
      </c>
      <c r="M7" s="1" t="s">
        <v>60</v>
      </c>
      <c r="N7" s="32">
        <v>8</v>
      </c>
      <c r="O7" t="s">
        <v>45</v>
      </c>
      <c r="P7" s="52">
        <v>5</v>
      </c>
      <c r="Q7" s="69"/>
      <c r="S7" s="32"/>
      <c r="T7" s="32"/>
      <c r="U7" s="32"/>
      <c r="V7" s="32"/>
    </row>
    <row r="8" spans="1:22">
      <c r="A8" s="45">
        <v>6</v>
      </c>
      <c r="B8" s="1">
        <f t="shared" si="0"/>
        <v>42094</v>
      </c>
      <c r="C8" t="s">
        <v>46</v>
      </c>
      <c r="D8" s="27">
        <v>2</v>
      </c>
      <c r="E8" s="1" t="s">
        <v>60</v>
      </c>
      <c r="F8" s="32">
        <v>8</v>
      </c>
      <c r="G8" t="s">
        <v>40</v>
      </c>
      <c r="H8" s="52">
        <v>10</v>
      </c>
      <c r="I8" s="45">
        <v>6</v>
      </c>
      <c r="J8" s="1">
        <f t="shared" si="1"/>
        <v>42094</v>
      </c>
      <c r="K8" t="s">
        <v>46</v>
      </c>
      <c r="L8" s="27">
        <v>2</v>
      </c>
      <c r="M8" s="1" t="s">
        <v>60</v>
      </c>
      <c r="N8" s="32">
        <v>8</v>
      </c>
      <c r="O8" t="s">
        <v>40</v>
      </c>
      <c r="P8" s="52">
        <v>10</v>
      </c>
      <c r="Q8" s="69"/>
    </row>
    <row r="9" spans="1:22">
      <c r="A9" s="59">
        <v>7</v>
      </c>
      <c r="B9" s="1">
        <f t="shared" si="0"/>
        <v>42101</v>
      </c>
      <c r="C9" t="s">
        <v>48</v>
      </c>
      <c r="D9" s="27">
        <v>2</v>
      </c>
      <c r="E9" s="1" t="s">
        <v>60</v>
      </c>
      <c r="F9" s="32">
        <v>8</v>
      </c>
      <c r="G9" t="s">
        <v>49</v>
      </c>
      <c r="H9" s="52">
        <v>5</v>
      </c>
      <c r="I9" s="59">
        <v>7</v>
      </c>
      <c r="J9" s="1">
        <f t="shared" si="1"/>
        <v>42101</v>
      </c>
      <c r="K9" t="s">
        <v>48</v>
      </c>
      <c r="L9" s="27">
        <v>2</v>
      </c>
      <c r="M9" s="1" t="s">
        <v>60</v>
      </c>
      <c r="N9" s="32">
        <v>8</v>
      </c>
      <c r="O9" t="s">
        <v>49</v>
      </c>
      <c r="P9" s="52">
        <v>5</v>
      </c>
      <c r="Q9" s="69" t="s">
        <v>105</v>
      </c>
      <c r="R9" t="s">
        <v>19</v>
      </c>
      <c r="S9" s="32">
        <v>16</v>
      </c>
      <c r="T9" s="32">
        <f>S9*3/4</f>
        <v>12</v>
      </c>
      <c r="U9" s="32">
        <f>S9*2/4</f>
        <v>8</v>
      </c>
      <c r="V9" s="32">
        <f>S9*1/4</f>
        <v>4</v>
      </c>
    </row>
    <row r="10" spans="1:22">
      <c r="A10" s="45">
        <v>8</v>
      </c>
      <c r="B10" s="1">
        <f t="shared" si="0"/>
        <v>42108</v>
      </c>
      <c r="C10" t="s">
        <v>64</v>
      </c>
      <c r="D10" s="27">
        <v>2</v>
      </c>
      <c r="E10" s="1" t="s">
        <v>60</v>
      </c>
      <c r="F10" s="32">
        <v>8</v>
      </c>
      <c r="G10" t="s">
        <v>68</v>
      </c>
      <c r="H10" s="52">
        <v>10</v>
      </c>
      <c r="I10" s="45">
        <v>8</v>
      </c>
      <c r="J10" s="1">
        <f t="shared" si="1"/>
        <v>42108</v>
      </c>
      <c r="K10" t="s">
        <v>64</v>
      </c>
      <c r="L10" s="27">
        <v>2</v>
      </c>
      <c r="M10" s="1" t="s">
        <v>60</v>
      </c>
      <c r="N10" s="32">
        <v>8</v>
      </c>
      <c r="O10" t="s">
        <v>68</v>
      </c>
      <c r="P10" s="52">
        <v>10</v>
      </c>
      <c r="Q10" s="69"/>
    </row>
    <row r="11" spans="1:22">
      <c r="A11" s="45">
        <v>9</v>
      </c>
      <c r="B11" s="1">
        <f t="shared" si="0"/>
        <v>42115</v>
      </c>
      <c r="C11" t="s">
        <v>94</v>
      </c>
      <c r="D11" s="27">
        <v>2</v>
      </c>
      <c r="E11" s="1" t="s">
        <v>60</v>
      </c>
      <c r="F11" s="32">
        <v>8</v>
      </c>
      <c r="G11" t="s">
        <v>67</v>
      </c>
      <c r="H11" s="52">
        <v>10</v>
      </c>
      <c r="I11" s="45">
        <v>9</v>
      </c>
      <c r="J11" s="1">
        <f t="shared" si="1"/>
        <v>42115</v>
      </c>
      <c r="K11" t="s">
        <v>94</v>
      </c>
      <c r="L11" s="27">
        <v>2</v>
      </c>
      <c r="M11" s="1" t="s">
        <v>60</v>
      </c>
      <c r="N11" s="32">
        <v>8</v>
      </c>
      <c r="O11" t="s">
        <v>67</v>
      </c>
      <c r="P11" s="52">
        <v>10</v>
      </c>
      <c r="Q11" s="69" t="s">
        <v>106</v>
      </c>
      <c r="R11" t="s">
        <v>20</v>
      </c>
      <c r="S11" s="32">
        <v>20</v>
      </c>
      <c r="T11" s="32">
        <f>S11*3/4</f>
        <v>15</v>
      </c>
      <c r="U11" s="32">
        <f>S11*2/4</f>
        <v>10</v>
      </c>
      <c r="V11" s="32">
        <f>S11*1/4</f>
        <v>5</v>
      </c>
    </row>
    <row r="12" spans="1:22">
      <c r="A12" s="45">
        <v>10</v>
      </c>
      <c r="B12" s="1">
        <f t="shared" si="0"/>
        <v>42122</v>
      </c>
      <c r="C12" t="s">
        <v>55</v>
      </c>
      <c r="D12" s="27">
        <v>2</v>
      </c>
      <c r="E12" s="1" t="s">
        <v>60</v>
      </c>
      <c r="F12" s="32">
        <v>8</v>
      </c>
      <c r="H12" s="52"/>
      <c r="I12" s="45">
        <v>10</v>
      </c>
      <c r="J12" s="1">
        <f t="shared" si="1"/>
        <v>42122</v>
      </c>
      <c r="K12" t="s">
        <v>55</v>
      </c>
      <c r="L12" s="27">
        <v>2</v>
      </c>
      <c r="M12" s="1" t="s">
        <v>60</v>
      </c>
      <c r="N12" s="32">
        <v>8</v>
      </c>
      <c r="P12" s="52"/>
      <c r="Q12" s="69"/>
    </row>
    <row r="13" spans="1:22">
      <c r="A13" s="45">
        <v>11</v>
      </c>
      <c r="B13" s="1">
        <f t="shared" si="0"/>
        <v>42129</v>
      </c>
      <c r="C13" t="s">
        <v>95</v>
      </c>
      <c r="D13" s="27">
        <v>2</v>
      </c>
      <c r="E13" s="1" t="s">
        <v>60</v>
      </c>
      <c r="F13" s="32">
        <v>8</v>
      </c>
      <c r="G13" s="60" t="s">
        <v>95</v>
      </c>
      <c r="H13" s="52">
        <v>25</v>
      </c>
      <c r="I13" s="45">
        <v>11</v>
      </c>
      <c r="J13" s="1">
        <f t="shared" si="1"/>
        <v>42129</v>
      </c>
      <c r="K13" t="s">
        <v>95</v>
      </c>
      <c r="L13" s="27">
        <v>2</v>
      </c>
      <c r="M13" s="1" t="s">
        <v>60</v>
      </c>
      <c r="N13" s="32">
        <v>8</v>
      </c>
      <c r="O13" s="60" t="s">
        <v>95</v>
      </c>
      <c r="P13" s="52">
        <v>25</v>
      </c>
    </row>
    <row r="14" spans="1:22">
      <c r="A14" s="45">
        <v>12</v>
      </c>
      <c r="B14" s="1">
        <f t="shared" si="0"/>
        <v>42136</v>
      </c>
      <c r="C14" t="s">
        <v>96</v>
      </c>
      <c r="D14" s="27">
        <v>15</v>
      </c>
      <c r="E14" s="1" t="s">
        <v>97</v>
      </c>
      <c r="F14" s="32"/>
      <c r="H14" s="45"/>
      <c r="I14" s="45">
        <v>12</v>
      </c>
      <c r="J14" s="1">
        <f t="shared" si="1"/>
        <v>42136</v>
      </c>
      <c r="K14" t="s">
        <v>96</v>
      </c>
      <c r="L14" s="27">
        <v>15</v>
      </c>
      <c r="M14" s="1" t="s">
        <v>97</v>
      </c>
      <c r="N14" s="32"/>
      <c r="P14" s="52"/>
      <c r="Q14" s="69" t="s">
        <v>100</v>
      </c>
      <c r="R14" s="80" t="s">
        <v>4</v>
      </c>
      <c r="S14" s="32">
        <v>28</v>
      </c>
      <c r="T14" s="71">
        <f>S14*3/4</f>
        <v>21</v>
      </c>
      <c r="U14" s="71">
        <f>S14*2/4</f>
        <v>14</v>
      </c>
      <c r="V14" s="71">
        <f>S14*1/4</f>
        <v>7</v>
      </c>
    </row>
    <row r="15" spans="1:22">
      <c r="A15" s="45">
        <v>13</v>
      </c>
      <c r="B15" s="1">
        <f t="shared" si="0"/>
        <v>42143</v>
      </c>
      <c r="C15" t="s">
        <v>98</v>
      </c>
      <c r="D15" s="27"/>
      <c r="E15" s="1" t="s">
        <v>97</v>
      </c>
      <c r="F15" s="32"/>
      <c r="G15" s="60"/>
      <c r="H15" s="52"/>
      <c r="I15" s="45">
        <v>13</v>
      </c>
      <c r="J15" s="1">
        <f t="shared" si="1"/>
        <v>42143</v>
      </c>
      <c r="K15" t="s">
        <v>98</v>
      </c>
      <c r="L15" s="27"/>
      <c r="M15" s="1" t="s">
        <v>97</v>
      </c>
      <c r="N15" s="32"/>
      <c r="O15" s="60"/>
      <c r="P15" s="52"/>
      <c r="Q15" s="69"/>
      <c r="R15" s="80"/>
      <c r="S15" s="32"/>
      <c r="T15" s="71"/>
      <c r="U15" s="71"/>
      <c r="V15" s="71"/>
    </row>
    <row r="16" spans="1:22">
      <c r="A16" s="73" t="s">
        <v>104</v>
      </c>
      <c r="B16" s="74">
        <f t="shared" si="0"/>
        <v>42150</v>
      </c>
      <c r="C16" s="62" t="s">
        <v>77</v>
      </c>
      <c r="D16" s="75"/>
      <c r="E16" s="74"/>
      <c r="F16" s="76"/>
      <c r="G16" s="62"/>
      <c r="H16" s="77"/>
      <c r="I16" s="73"/>
      <c r="J16" s="74">
        <f t="shared" si="1"/>
        <v>42150</v>
      </c>
      <c r="K16" s="62" t="s">
        <v>77</v>
      </c>
      <c r="L16" s="75"/>
      <c r="M16" s="74"/>
      <c r="N16" s="76"/>
      <c r="O16" s="62"/>
      <c r="P16" s="77"/>
      <c r="Q16" s="78"/>
      <c r="R16" s="79"/>
      <c r="S16" s="76"/>
      <c r="T16" s="76"/>
      <c r="U16" s="76"/>
      <c r="V16" s="76"/>
    </row>
    <row r="17" spans="1:22">
      <c r="A17" s="46" t="s">
        <v>76</v>
      </c>
      <c r="B17" s="4">
        <v>42157</v>
      </c>
      <c r="C17" s="5" t="s">
        <v>65</v>
      </c>
      <c r="D17" s="29"/>
      <c r="E17" s="4"/>
      <c r="F17" s="33"/>
      <c r="G17" s="5"/>
      <c r="H17" s="53"/>
      <c r="I17" s="46"/>
      <c r="J17" s="4">
        <v>42157</v>
      </c>
      <c r="K17" s="5" t="s">
        <v>65</v>
      </c>
      <c r="L17" s="29"/>
      <c r="M17" s="4"/>
      <c r="N17" s="33"/>
      <c r="O17" s="5"/>
      <c r="P17" s="53"/>
      <c r="Q17" s="70"/>
      <c r="R17" s="10"/>
    </row>
    <row r="18" spans="1:22">
      <c r="A18" s="47" t="s">
        <v>12</v>
      </c>
      <c r="B18" s="44"/>
      <c r="C18" s="18"/>
      <c r="D18" s="30">
        <f>SUM(D3:D17)</f>
        <v>37</v>
      </c>
      <c r="E18" s="17"/>
      <c r="F18" s="30">
        <f>SUM(F3:F17)</f>
        <v>88</v>
      </c>
      <c r="G18" s="17"/>
      <c r="H18" s="54">
        <f>SUM(H3:H17)</f>
        <v>100</v>
      </c>
      <c r="I18" s="49" t="s">
        <v>12</v>
      </c>
      <c r="J18" s="17"/>
      <c r="K18" s="17"/>
      <c r="L18" s="30">
        <f>SUM(L3:L17)</f>
        <v>37</v>
      </c>
      <c r="M18" s="17"/>
      <c r="N18" s="30">
        <f>SUM(N3:N17)</f>
        <v>88</v>
      </c>
      <c r="O18" s="17"/>
      <c r="P18" s="54">
        <f>SUM(P3:P17)</f>
        <v>100</v>
      </c>
      <c r="Q18" s="17"/>
      <c r="R18" s="57"/>
      <c r="S18" s="58">
        <f>SUM(S3:S15)</f>
        <v>80</v>
      </c>
      <c r="T18" s="72"/>
      <c r="U18" s="72"/>
      <c r="V18" s="72"/>
    </row>
    <row r="19" spans="1:22">
      <c r="A19" s="48" t="s">
        <v>102</v>
      </c>
      <c r="B19" s="12">
        <v>12</v>
      </c>
      <c r="C19" s="13"/>
      <c r="D19" s="13"/>
      <c r="E19" s="11"/>
      <c r="F19" s="13"/>
      <c r="G19" s="13"/>
      <c r="H19" s="55"/>
      <c r="I19" s="48" t="s">
        <v>16</v>
      </c>
      <c r="J19" s="11">
        <f>I17</f>
        <v>0</v>
      </c>
      <c r="K19" s="11"/>
      <c r="L19" s="13"/>
      <c r="M19" s="11"/>
      <c r="N19" s="13"/>
      <c r="O19" s="13"/>
      <c r="P19" s="55"/>
      <c r="Q19" s="13"/>
      <c r="R19" s="5"/>
      <c r="S19" s="5"/>
      <c r="T19" s="5"/>
      <c r="U19" s="5"/>
      <c r="V19" s="5"/>
    </row>
    <row r="20" spans="1:22">
      <c r="A20" s="48" t="s">
        <v>63</v>
      </c>
      <c r="B20" s="56">
        <f>D18+F18+H18</f>
        <v>225</v>
      </c>
      <c r="C20" s="5"/>
      <c r="D20" s="5"/>
      <c r="E20" s="3"/>
      <c r="F20" s="5"/>
      <c r="G20" s="5"/>
      <c r="H20" s="55"/>
      <c r="I20" s="48" t="s">
        <v>63</v>
      </c>
      <c r="J20" s="3">
        <f>L18+N18+P18</f>
        <v>225</v>
      </c>
      <c r="K20" s="3"/>
      <c r="L20" s="5"/>
      <c r="M20" s="3"/>
      <c r="N20" s="5"/>
      <c r="O20" s="5"/>
      <c r="P20" s="46"/>
      <c r="Q20" s="5"/>
      <c r="R20" s="5"/>
      <c r="S20" s="5"/>
      <c r="T20" s="5"/>
      <c r="U20" s="5"/>
      <c r="V20" s="5"/>
    </row>
    <row r="21" spans="1:22" ht="15.75" thickBot="1">
      <c r="A21" s="122"/>
      <c r="B21" s="122"/>
      <c r="C21" s="122"/>
      <c r="D21" s="123"/>
      <c r="E21" s="122"/>
      <c r="F21" s="123"/>
      <c r="G21" s="122"/>
      <c r="H21" s="123"/>
      <c r="I21" s="122"/>
    </row>
    <row r="22" spans="1:22" ht="18.75">
      <c r="A22" s="124" t="s">
        <v>56</v>
      </c>
      <c r="B22" s="125" t="s">
        <v>50</v>
      </c>
      <c r="C22" s="125" t="s">
        <v>51</v>
      </c>
      <c r="D22" s="125"/>
      <c r="E22" s="125"/>
      <c r="F22" s="125"/>
      <c r="G22" s="125"/>
      <c r="H22" s="125"/>
      <c r="I22" s="126"/>
    </row>
    <row r="23" spans="1:22">
      <c r="A23" s="89" t="s">
        <v>24</v>
      </c>
      <c r="B23" s="16">
        <v>0</v>
      </c>
      <c r="C23" s="2">
        <v>135</v>
      </c>
      <c r="D23" t="s">
        <v>26</v>
      </c>
    </row>
    <row r="24" spans="1:22">
      <c r="A24" s="90" t="s">
        <v>25</v>
      </c>
      <c r="B24" s="16">
        <f>C23</f>
        <v>135</v>
      </c>
      <c r="C24" s="2">
        <v>155</v>
      </c>
      <c r="D24" t="s">
        <v>78</v>
      </c>
    </row>
    <row r="25" spans="1:22">
      <c r="A25" s="91" t="s">
        <v>23</v>
      </c>
      <c r="B25" s="16">
        <f>C24</f>
        <v>155</v>
      </c>
      <c r="C25" s="2">
        <v>190</v>
      </c>
      <c r="D25" t="s">
        <v>79</v>
      </c>
    </row>
    <row r="26" spans="1:22" ht="15.75" thickBot="1">
      <c r="A26" s="127" t="s">
        <v>89</v>
      </c>
      <c r="B26" s="128">
        <f>C25</f>
        <v>190</v>
      </c>
      <c r="C26" s="128" t="s">
        <v>52</v>
      </c>
      <c r="D26" s="119" t="s">
        <v>80</v>
      </c>
      <c r="E26" s="119"/>
      <c r="F26" s="119"/>
      <c r="G26" s="119"/>
      <c r="H26" s="119"/>
      <c r="I26" s="119"/>
    </row>
    <row r="27" spans="1:22" ht="15.75" thickBo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</row>
    <row r="28" spans="1:22" ht="30.75">
      <c r="A28" s="120" t="s">
        <v>36</v>
      </c>
      <c r="B28" s="137" t="s">
        <v>66</v>
      </c>
      <c r="C28" s="137"/>
      <c r="D28" s="121" t="s">
        <v>33</v>
      </c>
      <c r="E28" s="121" t="s">
        <v>32</v>
      </c>
      <c r="F28" s="121" t="s">
        <v>84</v>
      </c>
      <c r="G28" s="121" t="s">
        <v>82</v>
      </c>
      <c r="H28" s="121" t="s">
        <v>83</v>
      </c>
      <c r="I28" s="121"/>
      <c r="J28" s="121" t="s">
        <v>85</v>
      </c>
      <c r="K28" s="121"/>
      <c r="L28" s="121" t="s">
        <v>37</v>
      </c>
      <c r="M28" s="121" t="s">
        <v>86</v>
      </c>
      <c r="N28" s="121" t="s">
        <v>87</v>
      </c>
      <c r="O28" s="121" t="s">
        <v>90</v>
      </c>
    </row>
    <row r="29" spans="1:22">
      <c r="A29" s="92" t="s">
        <v>14</v>
      </c>
      <c r="B29" s="138" t="s">
        <v>69</v>
      </c>
      <c r="C29" s="138"/>
      <c r="D29" s="93">
        <v>8</v>
      </c>
      <c r="E29" s="92">
        <f t="shared" ref="E29:E32" si="4">$B$19-D29</f>
        <v>4</v>
      </c>
      <c r="F29" s="94">
        <f>$D$18*D29/$B$19</f>
        <v>24.666666666666668</v>
      </c>
      <c r="G29" s="95">
        <v>0.5</v>
      </c>
      <c r="H29" s="94">
        <f t="shared" ref="H29:H35" si="5">D29/$B$19*G29*$F$18</f>
        <v>29.333333333333332</v>
      </c>
      <c r="I29" s="96" t="str">
        <f>"out of "&amp;(D29*$F$3)&amp;" max"</f>
        <v>out of 64 max</v>
      </c>
      <c r="J29" s="97">
        <v>70</v>
      </c>
      <c r="K29" s="96" t="str">
        <f t="shared" ref="K29:K35" si="6">"out of " &amp; $H$18 &amp; " max"</f>
        <v>out of 100 max</v>
      </c>
      <c r="L29" s="98" t="s">
        <v>18</v>
      </c>
      <c r="M29" s="92">
        <v>0</v>
      </c>
      <c r="N29" s="94">
        <f t="shared" ref="N29:N35" si="7">F29+H29+J29+M29</f>
        <v>124</v>
      </c>
      <c r="O29" s="98" t="str">
        <f t="shared" ref="O29:O35" si="8">IF(AND(N29&gt;=$B$23,N29&lt;$C$23),$A$23,IF(AND(N29&gt;=$B$24,N29&lt;$C$24),$A$24,IF(AND(N29&gt;=$B$25,N29&lt;$C$25),$A$25,IF(AND(N29&gt;=$B$26),$A$26,"N/D"))))</f>
        <v>FAILED</v>
      </c>
    </row>
    <row r="30" spans="1:22">
      <c r="A30" s="92" t="s">
        <v>88</v>
      </c>
      <c r="B30" s="138" t="s">
        <v>72</v>
      </c>
      <c r="C30" s="138"/>
      <c r="D30" s="93">
        <v>9</v>
      </c>
      <c r="E30" s="92">
        <f>$B$19-D30</f>
        <v>3</v>
      </c>
      <c r="F30" s="94">
        <f>$D$18*D30/$B$19</f>
        <v>27.75</v>
      </c>
      <c r="G30" s="95">
        <v>0.6</v>
      </c>
      <c r="H30" s="94">
        <f t="shared" si="5"/>
        <v>39.599999999999994</v>
      </c>
      <c r="I30" s="96" t="str">
        <f>"out of "&amp;(D30*$N$3)&amp;" max"</f>
        <v>out of 72 max</v>
      </c>
      <c r="J30" s="97">
        <v>70</v>
      </c>
      <c r="K30" s="96" t="str">
        <f t="shared" si="6"/>
        <v>out of 100 max</v>
      </c>
      <c r="L30" s="98" t="s">
        <v>35</v>
      </c>
      <c r="M30" s="92">
        <v>8</v>
      </c>
      <c r="N30" s="94">
        <f>F30+H30+J30+M30</f>
        <v>145.35</v>
      </c>
      <c r="O30" s="98" t="str">
        <f>IF(AND(N30&gt;=$B$23,N30&lt;$C$23),$A$23,IF(AND(N30&gt;=$B$24,N30&lt;$C$24),$A$24,IF(AND(N30&gt;=$B$25,N30&lt;$C$25),$A$25,IF(AND(N30&gt;=$B$26),$A$26,"N/D"))))</f>
        <v>Almost Failed</v>
      </c>
    </row>
    <row r="31" spans="1:22">
      <c r="A31" s="99" t="s">
        <v>30</v>
      </c>
      <c r="B31" s="142" t="s">
        <v>73</v>
      </c>
      <c r="C31" s="142"/>
      <c r="D31" s="99">
        <v>8</v>
      </c>
      <c r="E31" s="99">
        <f>$B$19-D31</f>
        <v>4</v>
      </c>
      <c r="F31" s="100">
        <f>$D$18*D31/$B$19</f>
        <v>24.666666666666668</v>
      </c>
      <c r="G31" s="101">
        <v>0.6</v>
      </c>
      <c r="H31" s="100">
        <f t="shared" si="5"/>
        <v>35.199999999999996</v>
      </c>
      <c r="I31" s="102" t="str">
        <f>"out of "&amp;(D31*$N$3)&amp;" max"</f>
        <v>out of 64 max</v>
      </c>
      <c r="J31" s="103">
        <v>80</v>
      </c>
      <c r="K31" s="102" t="str">
        <f t="shared" si="6"/>
        <v>out of 100 max</v>
      </c>
      <c r="L31" s="104" t="s">
        <v>31</v>
      </c>
      <c r="M31" s="99">
        <v>20</v>
      </c>
      <c r="N31" s="100">
        <f>F31+H31+J31+M31</f>
        <v>159.86666666666667</v>
      </c>
      <c r="O31" s="104" t="str">
        <f>IF(AND(N31&gt;=$B$23,N31&lt;$C$23),$A$23,IF(AND(N31&gt;=$B$24,N31&lt;$C$24),$A$24,IF(AND(N31&gt;=$B$25,N31&lt;$C$25),$A$25,IF(AND(N31&gt;=$B$26),$A$26,"N/D"))))</f>
        <v>Qualified</v>
      </c>
    </row>
    <row r="32" spans="1:22">
      <c r="A32" s="99" t="s">
        <v>103</v>
      </c>
      <c r="B32" s="142" t="s">
        <v>71</v>
      </c>
      <c r="C32" s="142"/>
      <c r="D32" s="105">
        <v>11</v>
      </c>
      <c r="E32" s="99">
        <f t="shared" si="4"/>
        <v>1</v>
      </c>
      <c r="F32" s="100">
        <f t="shared" ref="F32:F35" si="9">$D$18*D32/$B$19</f>
        <v>33.916666666666664</v>
      </c>
      <c r="G32" s="101">
        <v>0.65</v>
      </c>
      <c r="H32" s="100">
        <f t="shared" si="5"/>
        <v>52.43333333333333</v>
      </c>
      <c r="I32" s="102" t="str">
        <f t="shared" ref="I32:I35" si="10">"out of "&amp;(D32*$N$3)&amp;" max"</f>
        <v>out of 88 max</v>
      </c>
      <c r="J32" s="103">
        <v>70</v>
      </c>
      <c r="K32" s="102" t="str">
        <f t="shared" si="6"/>
        <v>out of 100 max</v>
      </c>
      <c r="L32" s="104" t="s">
        <v>38</v>
      </c>
      <c r="M32" s="99">
        <v>0</v>
      </c>
      <c r="N32" s="100">
        <f t="shared" si="7"/>
        <v>156.35</v>
      </c>
      <c r="O32" s="104" t="str">
        <f t="shared" si="8"/>
        <v>Qualified</v>
      </c>
    </row>
    <row r="33" spans="1:15">
      <c r="A33" s="106" t="s">
        <v>57</v>
      </c>
      <c r="B33" s="141" t="s">
        <v>70</v>
      </c>
      <c r="C33" s="141"/>
      <c r="D33" s="107">
        <v>11</v>
      </c>
      <c r="E33" s="106">
        <f>$B$19-D33</f>
        <v>1</v>
      </c>
      <c r="F33" s="108">
        <f>$D$18*D33/$B$19</f>
        <v>33.916666666666664</v>
      </c>
      <c r="G33" s="109">
        <v>0.7</v>
      </c>
      <c r="H33" s="108">
        <f t="shared" si="5"/>
        <v>56.466666666666661</v>
      </c>
      <c r="I33" s="110" t="str">
        <f>"out of "&amp;(D33*$N$3)&amp;" max"</f>
        <v>out of 88 max</v>
      </c>
      <c r="J33" s="111">
        <v>80</v>
      </c>
      <c r="K33" s="110" t="str">
        <f t="shared" si="6"/>
        <v>out of 100 max</v>
      </c>
      <c r="L33" s="112" t="s">
        <v>38</v>
      </c>
      <c r="M33" s="106">
        <v>0</v>
      </c>
      <c r="N33" s="108">
        <f>F33+H33+J33+M33</f>
        <v>170.38333333333333</v>
      </c>
      <c r="O33" s="112" t="str">
        <f>IF(AND(N33&gt;=$B$23,N33&lt;$C$23),$A$23,IF(AND(N33&gt;=$B$24,N33&lt;$C$24),$A$24,IF(AND(N33&gt;=$B$25,N33&lt;$C$25),$A$25,IF(AND(N33&gt;=$B$26),$A$26,"N/D"))))</f>
        <v>Qualified</v>
      </c>
    </row>
    <row r="34" spans="1:15">
      <c r="A34" s="113" t="s">
        <v>53</v>
      </c>
      <c r="B34" s="143" t="s">
        <v>74</v>
      </c>
      <c r="C34" s="143"/>
      <c r="D34" s="114">
        <v>11</v>
      </c>
      <c r="E34" s="113">
        <f>$B$19-D34</f>
        <v>1</v>
      </c>
      <c r="F34" s="115">
        <f t="shared" si="9"/>
        <v>33.916666666666664</v>
      </c>
      <c r="G34" s="116">
        <v>0.75</v>
      </c>
      <c r="H34" s="115">
        <f t="shared" si="5"/>
        <v>60.5</v>
      </c>
      <c r="I34" s="117" t="str">
        <f t="shared" si="10"/>
        <v>out of 88 max</v>
      </c>
      <c r="J34" s="118">
        <v>90</v>
      </c>
      <c r="K34" s="117" t="str">
        <f t="shared" si="6"/>
        <v>out of 100 max</v>
      </c>
      <c r="L34" s="117" t="s">
        <v>54</v>
      </c>
      <c r="M34" s="113">
        <v>20</v>
      </c>
      <c r="N34" s="115">
        <f t="shared" si="7"/>
        <v>204.41666666666666</v>
      </c>
      <c r="O34" s="117" t="str">
        <f t="shared" si="8"/>
        <v>PASSED!</v>
      </c>
    </row>
    <row r="35" spans="1:15" ht="15.75" thickBot="1">
      <c r="A35" s="129" t="s">
        <v>13</v>
      </c>
      <c r="B35" s="139" t="s">
        <v>75</v>
      </c>
      <c r="C35" s="139"/>
      <c r="D35" s="129">
        <v>11</v>
      </c>
      <c r="E35" s="129">
        <f>$B$19-D35</f>
        <v>1</v>
      </c>
      <c r="F35" s="130">
        <f t="shared" si="9"/>
        <v>33.916666666666664</v>
      </c>
      <c r="G35" s="131">
        <v>0.8</v>
      </c>
      <c r="H35" s="130">
        <f t="shared" si="5"/>
        <v>64.533333333333331</v>
      </c>
      <c r="I35" s="132" t="str">
        <f t="shared" si="10"/>
        <v>out of 88 max</v>
      </c>
      <c r="J35" s="133">
        <v>90</v>
      </c>
      <c r="K35" s="132" t="str">
        <f t="shared" si="6"/>
        <v>out of 100 max</v>
      </c>
      <c r="L35" s="132" t="s">
        <v>17</v>
      </c>
      <c r="M35" s="129">
        <v>28</v>
      </c>
      <c r="N35" s="130">
        <f t="shared" si="7"/>
        <v>216.45</v>
      </c>
      <c r="O35" s="132" t="str">
        <f t="shared" si="8"/>
        <v>PASSED!</v>
      </c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</sheetData>
  <mergeCells count="12">
    <mergeCell ref="B35:C35"/>
    <mergeCell ref="S1:V1"/>
    <mergeCell ref="B33:C33"/>
    <mergeCell ref="B32:C32"/>
    <mergeCell ref="B30:C30"/>
    <mergeCell ref="B31:C31"/>
    <mergeCell ref="B34:C34"/>
    <mergeCell ref="A1:A2"/>
    <mergeCell ref="I1:I2"/>
    <mergeCell ref="Q1:Q2"/>
    <mergeCell ref="B28:C28"/>
    <mergeCell ref="B29:C29"/>
  </mergeCells>
  <pageMargins left="0.7" right="0.7" top="0.78740157499999996" bottom="0.78740157499999996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A34" sqref="A34"/>
    </sheetView>
  </sheetViews>
  <sheetFormatPr defaultRowHeight="15"/>
  <cols>
    <col min="1" max="1" width="20.5703125" customWidth="1"/>
    <col min="2" max="2" width="12.140625" customWidth="1"/>
    <col min="3" max="3" width="25.28515625" customWidth="1"/>
    <col min="4" max="4" width="10.7109375" customWidth="1"/>
    <col min="5" max="5" width="11.5703125" customWidth="1"/>
    <col min="6" max="6" width="11.7109375" customWidth="1"/>
    <col min="7" max="7" width="17.140625" customWidth="1"/>
    <col min="8" max="8" width="12.42578125" customWidth="1"/>
    <col min="9" max="9" width="5.85546875" customWidth="1"/>
    <col min="10" max="11" width="25" customWidth="1"/>
    <col min="12" max="12" width="11.28515625" customWidth="1"/>
    <col min="13" max="13" width="11.42578125" customWidth="1"/>
    <col min="14" max="14" width="11" customWidth="1"/>
    <col min="15" max="15" width="14.28515625" customWidth="1"/>
    <col min="16" max="16" width="11.85546875" customWidth="1"/>
    <col min="17" max="17" width="16" customWidth="1"/>
    <col min="18" max="18" width="17.5703125" customWidth="1"/>
  </cols>
  <sheetData>
    <row r="1" spans="1:15" ht="29.25" customHeight="1">
      <c r="A1" s="135" t="str">
        <f>'Score-Based Grading'!A1:A2</f>
        <v>Workshop Number</v>
      </c>
      <c r="B1" s="42" t="str">
        <f>'Score-Based Grading'!B1</f>
        <v>Tuesdays [1]</v>
      </c>
      <c r="C1" s="25" t="str">
        <f>'Score-Based Grading'!C1</f>
        <v>Topic</v>
      </c>
      <c r="D1" s="7" t="str">
        <f>'Score-Based Grading'!D1</f>
        <v>Attendance</v>
      </c>
      <c r="E1" s="7" t="str">
        <f>'Score-Based Grading'!E1</f>
        <v>Test</v>
      </c>
      <c r="F1" s="7" t="str">
        <f>'Score-Based Grading'!F1</f>
        <v>Test Scoring</v>
      </c>
      <c r="G1" s="7" t="str">
        <f>'Score-Based Grading'!G1</f>
        <v>Assignment</v>
      </c>
      <c r="H1" s="50" t="str">
        <f>'Score-Based Grading'!H1</f>
        <v>Assignment Scoring</v>
      </c>
      <c r="J1" s="144" t="str">
        <f>'Score-Based Grading'!Q1:Q2</f>
        <v>Tournament</v>
      </c>
      <c r="K1" s="7" t="s">
        <v>2</v>
      </c>
      <c r="L1" s="24" t="s">
        <v>27</v>
      </c>
      <c r="M1" s="6"/>
      <c r="N1" s="6"/>
      <c r="O1" s="66"/>
    </row>
    <row r="2" spans="1:15" ht="33.75" customHeight="1" thickBot="1">
      <c r="A2" s="136"/>
      <c r="B2" s="43">
        <f>'Score-Based Grading'!B2</f>
        <v>0</v>
      </c>
      <c r="C2" s="8">
        <f>'Score-Based Grading'!C2</f>
        <v>0</v>
      </c>
      <c r="D2" s="8">
        <f>'Score-Based Grading'!D2</f>
        <v>0</v>
      </c>
      <c r="E2" s="9" t="str">
        <f>'Score-Based Grading'!E2</f>
        <v>Somewhat demanding</v>
      </c>
      <c r="F2" s="31">
        <f>'Score-Based Grading'!F2</f>
        <v>0</v>
      </c>
      <c r="G2" s="9" t="str">
        <f>'Score-Based Grading'!G2</f>
        <v>Demanding, but we expect everybody to fullfil</v>
      </c>
      <c r="H2" s="51">
        <f>'Score-Based Grading'!H2</f>
        <v>0</v>
      </c>
      <c r="J2" s="145"/>
      <c r="K2" s="9" t="s">
        <v>15</v>
      </c>
      <c r="L2" s="34" t="s">
        <v>34</v>
      </c>
      <c r="M2" s="35" t="s">
        <v>28</v>
      </c>
      <c r="N2" s="36" t="s">
        <v>29</v>
      </c>
      <c r="O2" s="67" t="s">
        <v>59</v>
      </c>
    </row>
    <row r="3" spans="1:15">
      <c r="A3" s="45">
        <v>1</v>
      </c>
      <c r="B3" s="1" t="e">
        <f>'Score-Based Grading'!#REF!</f>
        <v>#REF!</v>
      </c>
      <c r="C3" t="str">
        <f>'Score-Based Grading'!C3</f>
        <v>Java Revisited</v>
      </c>
      <c r="D3" s="27">
        <f>'Score-Based Grading'!D3</f>
        <v>2</v>
      </c>
      <c r="E3" s="1" t="str">
        <f>'Score-Based Grading'!E3</f>
        <v>Java skill</v>
      </c>
      <c r="F3" s="32">
        <f>'Score-Based Grading'!F3</f>
        <v>8</v>
      </c>
      <c r="G3" t="str">
        <f>'Score-Based Grading'!G3</f>
        <v>Java-Revisited</v>
      </c>
      <c r="H3" s="52">
        <f>'Score-Based Grading'!H3</f>
        <v>10</v>
      </c>
      <c r="J3" s="63"/>
      <c r="L3" s="32"/>
      <c r="M3" s="32"/>
      <c r="N3" s="32"/>
      <c r="O3" s="52"/>
    </row>
    <row r="4" spans="1:15">
      <c r="A4" s="45">
        <f>A3+1</f>
        <v>2</v>
      </c>
      <c r="B4" s="1">
        <f>'Score-Based Grading'!B3</f>
        <v>42059</v>
      </c>
      <c r="C4" t="str">
        <f>'Score-Based Grading'!C4</f>
        <v>First PogamutUT2004 Steps</v>
      </c>
      <c r="D4" s="27">
        <f>'Score-Based Grading'!D4</f>
        <v>2</v>
      </c>
      <c r="E4" s="1" t="str">
        <f>'Score-Based Grading'!E4</f>
        <v>Yes</v>
      </c>
      <c r="F4" s="27">
        <f>'Score-Based Grading'!F4</f>
        <v>8</v>
      </c>
      <c r="G4" t="str">
        <f>'Score-Based Grading'!G4</f>
        <v>ChatBot</v>
      </c>
      <c r="H4" s="52">
        <f>'Score-Based Grading'!H4</f>
        <v>5</v>
      </c>
      <c r="J4" s="63"/>
      <c r="L4" s="32"/>
      <c r="M4" s="32"/>
      <c r="N4" s="32"/>
      <c r="O4" s="52"/>
    </row>
    <row r="5" spans="1:15">
      <c r="A5" s="45">
        <f t="shared" ref="A5:A15" si="0">A4+1</f>
        <v>3</v>
      </c>
      <c r="B5" s="1">
        <f>'Score-Based Grading'!B4</f>
        <v>42066</v>
      </c>
      <c r="C5" t="str">
        <f>'Score-Based Grading'!C5</f>
        <v>Basic UT2004 Movement</v>
      </c>
      <c r="D5" s="27">
        <f>'Score-Based Grading'!D5</f>
        <v>2</v>
      </c>
      <c r="E5" s="1" t="str">
        <f>'Score-Based Grading'!E5</f>
        <v>Yes</v>
      </c>
      <c r="F5" s="27">
        <f>'Score-Based Grading'!F5</f>
        <v>8</v>
      </c>
      <c r="G5" t="str">
        <f>'Score-Based Grading'!G5</f>
        <v>Tag! Bot</v>
      </c>
      <c r="H5" s="52">
        <f>'Score-Based Grading'!H5</f>
        <v>10</v>
      </c>
      <c r="J5" s="63"/>
      <c r="O5" s="45"/>
    </row>
    <row r="6" spans="1:15">
      <c r="A6" s="45"/>
      <c r="B6" s="19">
        <f>'Score-Based Grading'!B5</f>
        <v>42073</v>
      </c>
      <c r="C6" t="e">
        <f>'Score-Based Grading'!#REF!</f>
        <v>#REF!</v>
      </c>
      <c r="D6" s="28">
        <f>'Score-Based Grading'!D6</f>
        <v>2</v>
      </c>
      <c r="E6" s="1" t="str">
        <f>'Score-Based Grading'!E6</f>
        <v>Yes</v>
      </c>
      <c r="F6" s="32">
        <f>'Score-Based Grading'!F6</f>
        <v>8</v>
      </c>
      <c r="G6" t="str">
        <f>'Score-Based Grading'!G6</f>
        <v>Steerings</v>
      </c>
      <c r="H6" s="52">
        <f>'Score-Based Grading'!H6</f>
        <v>10</v>
      </c>
      <c r="J6" s="64">
        <v>41351</v>
      </c>
      <c r="K6" t="s">
        <v>3</v>
      </c>
      <c r="L6" s="32">
        <f>$H$35/10</f>
        <v>10</v>
      </c>
      <c r="M6" s="32">
        <f>L6*3/4</f>
        <v>7.5</v>
      </c>
      <c r="N6" s="32">
        <f>L6*2/4</f>
        <v>5</v>
      </c>
      <c r="O6" s="52">
        <f>L6*1/4</f>
        <v>2.5</v>
      </c>
    </row>
    <row r="7" spans="1:15">
      <c r="A7" s="45">
        <v>4</v>
      </c>
      <c r="B7" s="1">
        <f>'Score-Based Grading'!B6</f>
        <v>42080</v>
      </c>
      <c r="C7" t="str">
        <f>'Score-Based Grading'!C6</f>
        <v>Steerings</v>
      </c>
      <c r="D7" s="28">
        <f>'Score-Based Grading'!D7</f>
        <v>2</v>
      </c>
      <c r="E7" s="1" t="str">
        <f>'Score-Based Grading'!E7</f>
        <v>Yes</v>
      </c>
      <c r="F7" s="32">
        <f>'Score-Based Grading'!F7</f>
        <v>8</v>
      </c>
      <c r="G7" t="str">
        <f>'Score-Based Grading'!G7</f>
        <v>RobustNavigator</v>
      </c>
      <c r="H7" s="52">
        <f>'Score-Based Grading'!H7</f>
        <v>5</v>
      </c>
      <c r="J7" s="63"/>
      <c r="L7" s="32"/>
      <c r="M7" s="32"/>
      <c r="N7" s="32"/>
      <c r="O7" s="52"/>
    </row>
    <row r="8" spans="1:15">
      <c r="A8" s="45"/>
      <c r="B8" s="19">
        <f>'Score-Based Grading'!B7</f>
        <v>42087</v>
      </c>
      <c r="C8" t="e">
        <f>'Score-Based Grading'!#REF!</f>
        <v>#REF!</v>
      </c>
      <c r="D8" s="27">
        <f>'Score-Based Grading'!D8</f>
        <v>2</v>
      </c>
      <c r="E8" s="1" t="str">
        <f>'Score-Based Grading'!E8</f>
        <v>Yes</v>
      </c>
      <c r="F8" s="32">
        <f>'Score-Based Grading'!F8</f>
        <v>8</v>
      </c>
      <c r="G8" t="e">
        <f>'Score-Based Grading'!#REF!</f>
        <v>#REF!</v>
      </c>
      <c r="H8" s="52" t="e">
        <f>'Score-Based Grading'!#REF!</f>
        <v>#REF!</v>
      </c>
      <c r="J8" s="63"/>
      <c r="O8" s="45"/>
    </row>
    <row r="9" spans="1:15">
      <c r="A9" s="59" t="s">
        <v>62</v>
      </c>
      <c r="B9" s="1">
        <f>'Score-Based Grading'!B8</f>
        <v>42094</v>
      </c>
      <c r="C9" t="str">
        <f>'Score-Based Grading'!C7</f>
        <v>Navigation</v>
      </c>
      <c r="D9" s="27">
        <f>'Score-Based Grading'!D9</f>
        <v>2</v>
      </c>
      <c r="E9" s="1" t="str">
        <f>'Score-Based Grading'!E9</f>
        <v>Yes</v>
      </c>
      <c r="F9" s="32">
        <f>'Score-Based Grading'!F9</f>
        <v>8</v>
      </c>
      <c r="G9" s="60" t="str">
        <f>'Score-Based Grading'!G8</f>
        <v>Hide&amp;Seek Bot</v>
      </c>
      <c r="H9" s="52">
        <f>'Score-Based Grading'!H8</f>
        <v>10</v>
      </c>
      <c r="J9" s="64">
        <v>41383</v>
      </c>
      <c r="K9" t="s">
        <v>19</v>
      </c>
      <c r="L9" s="32">
        <f>$H$35/10</f>
        <v>10</v>
      </c>
      <c r="M9" s="32">
        <f>L9*3/4</f>
        <v>7.5</v>
      </c>
      <c r="N9" s="32">
        <f>L9*2/4</f>
        <v>5</v>
      </c>
      <c r="O9" s="52">
        <f>L9*1/4</f>
        <v>2.5</v>
      </c>
    </row>
    <row r="10" spans="1:15">
      <c r="A10" s="45">
        <v>7</v>
      </c>
      <c r="B10" s="1">
        <f>'Score-Based Grading'!B9</f>
        <v>42101</v>
      </c>
      <c r="C10" t="str">
        <f>'Score-Based Grading'!C9</f>
        <v>Items &amp; Guns</v>
      </c>
      <c r="D10" s="27">
        <f>'Score-Based Grading'!D11</f>
        <v>2</v>
      </c>
      <c r="E10" s="1" t="str">
        <f>'Score-Based Grading'!E11</f>
        <v>Yes</v>
      </c>
      <c r="F10" s="32">
        <f>'Score-Based Grading'!F11</f>
        <v>8</v>
      </c>
      <c r="G10" t="str">
        <f>'Score-Based Grading'!G10</f>
        <v>DM Bot</v>
      </c>
      <c r="H10" s="52">
        <f>'Score-Based Grading'!H11</f>
        <v>10</v>
      </c>
      <c r="J10" s="63"/>
      <c r="O10" s="45"/>
    </row>
    <row r="11" spans="1:15">
      <c r="A11" s="45">
        <f t="shared" si="0"/>
        <v>8</v>
      </c>
      <c r="B11" s="1">
        <f>'Score-Based Grading'!B10</f>
        <v>42108</v>
      </c>
      <c r="C11" t="e">
        <f>'Score-Based Grading'!#REF!</f>
        <v>#REF!</v>
      </c>
      <c r="D11" s="27" t="e">
        <f>'Score-Based Grading'!#REF!</f>
        <v>#REF!</v>
      </c>
      <c r="E11" s="1" t="e">
        <f>'Score-Based Grading'!#REF!</f>
        <v>#REF!</v>
      </c>
      <c r="F11" s="32" t="e">
        <f>'Score-Based Grading'!#REF!</f>
        <v>#REF!</v>
      </c>
      <c r="G11" t="e">
        <f>'Score-Based Grading'!#REF!</f>
        <v>#REF!</v>
      </c>
      <c r="H11" s="52" t="e">
        <f>'Score-Based Grading'!#REF!</f>
        <v>#REF!</v>
      </c>
      <c r="J11" s="63"/>
      <c r="K11" t="s">
        <v>20</v>
      </c>
      <c r="L11" s="32">
        <f>2*$H$35/10</f>
        <v>20</v>
      </c>
      <c r="M11" s="32">
        <f>L11*3/4</f>
        <v>15</v>
      </c>
      <c r="N11" s="32">
        <f>L11*2/4</f>
        <v>10</v>
      </c>
      <c r="O11" s="52">
        <f>L11*1/4</f>
        <v>5</v>
      </c>
    </row>
    <row r="12" spans="1:15">
      <c r="A12" s="45">
        <f t="shared" si="0"/>
        <v>9</v>
      </c>
      <c r="B12" s="1">
        <f>'Score-Based Grading'!B11</f>
        <v>42115</v>
      </c>
      <c r="C12" t="str">
        <f>'Score-Based Grading'!C12</f>
        <v>Team Communication</v>
      </c>
      <c r="D12" s="27">
        <f>'Score-Based Grading'!D12</f>
        <v>2</v>
      </c>
      <c r="E12" s="1" t="str">
        <f>'Score-Based Grading'!E12</f>
        <v>Yes</v>
      </c>
      <c r="F12" s="32">
        <f>'Score-Based Grading'!F12</f>
        <v>8</v>
      </c>
      <c r="G12">
        <f>'Score-Based Grading'!G12</f>
        <v>0</v>
      </c>
      <c r="H12" s="52">
        <f>'Score-Based Grading'!H12</f>
        <v>0</v>
      </c>
      <c r="J12" s="63"/>
      <c r="O12" s="45"/>
    </row>
    <row r="13" spans="1:15">
      <c r="A13" s="45">
        <f t="shared" si="0"/>
        <v>10</v>
      </c>
      <c r="B13" s="1">
        <f>'Score-Based Grading'!B12</f>
        <v>42122</v>
      </c>
      <c r="C13" t="str">
        <f>'Score-Based Grading'!C13</f>
        <v>CTF Team</v>
      </c>
      <c r="D13" s="27">
        <f>'Score-Based Grading'!D13</f>
        <v>2</v>
      </c>
      <c r="E13" s="1" t="str">
        <f>'Score-Based Grading'!E13</f>
        <v>Yes</v>
      </c>
      <c r="F13" s="32">
        <f>'Score-Based Grading'!F13</f>
        <v>8</v>
      </c>
      <c r="G13">
        <f>'Score-Based Grading'!G15</f>
        <v>0</v>
      </c>
      <c r="H13" s="52">
        <f>'Score-Based Grading'!H15</f>
        <v>0</v>
      </c>
      <c r="J13" s="63"/>
      <c r="K13" s="10" t="s">
        <v>4</v>
      </c>
      <c r="L13" s="32">
        <f>2*$H$35/10</f>
        <v>20</v>
      </c>
      <c r="M13" s="32">
        <f>L13*3/4</f>
        <v>15</v>
      </c>
      <c r="N13" s="32">
        <f>L13*2/4</f>
        <v>10</v>
      </c>
      <c r="O13" s="52">
        <f>L13*1/4</f>
        <v>5</v>
      </c>
    </row>
    <row r="14" spans="1:15">
      <c r="A14" s="45">
        <f t="shared" si="0"/>
        <v>11</v>
      </c>
      <c r="B14" s="1">
        <f>'Score-Based Grading'!B13</f>
        <v>42129</v>
      </c>
      <c r="C14" s="10" t="str">
        <f>'Score-Based Grading'!C15</f>
        <v>Conclusion, exam checklist</v>
      </c>
      <c r="D14" s="27">
        <f>'Score-Based Grading'!D15</f>
        <v>0</v>
      </c>
      <c r="E14" s="1" t="str">
        <f>'Score-Based Grading'!E15</f>
        <v>No</v>
      </c>
      <c r="F14" s="32">
        <f>'Score-Based Grading'!F15</f>
        <v>0</v>
      </c>
      <c r="G14" t="e">
        <f>'Score-Based Grading'!#REF!</f>
        <v>#REF!</v>
      </c>
      <c r="H14" s="52" t="e">
        <f>'Score-Based Grading'!#REF!</f>
        <v>#REF!</v>
      </c>
      <c r="J14" s="64">
        <v>41410</v>
      </c>
      <c r="K14" s="15" t="s">
        <v>21</v>
      </c>
      <c r="L14" s="37" t="s">
        <v>22</v>
      </c>
      <c r="M14" s="32"/>
      <c r="N14" s="32"/>
      <c r="O14" s="52"/>
    </row>
    <row r="15" spans="1:15">
      <c r="A15" s="46">
        <f t="shared" si="0"/>
        <v>12</v>
      </c>
      <c r="B15" s="4">
        <f>'Score-Based Grading'!B17</f>
        <v>42157</v>
      </c>
      <c r="C15" s="5" t="str">
        <f>'Score-Based Grading'!C17</f>
        <v>Zkouška</v>
      </c>
      <c r="D15" s="29">
        <f>'Score-Based Grading'!D17</f>
        <v>0</v>
      </c>
      <c r="E15" s="4">
        <f>'Score-Based Grading'!E17</f>
        <v>0</v>
      </c>
      <c r="F15" s="33">
        <f>'Score-Based Grading'!F17</f>
        <v>0</v>
      </c>
      <c r="G15" s="5">
        <f>'Score-Based Grading'!G17</f>
        <v>0</v>
      </c>
      <c r="H15" s="53">
        <f>'Score-Based Grading'!H17</f>
        <v>0</v>
      </c>
      <c r="J15" s="61"/>
      <c r="K15" s="5"/>
      <c r="L15" s="33"/>
      <c r="M15" s="33"/>
      <c r="N15" s="33"/>
      <c r="O15" s="53"/>
    </row>
    <row r="16" spans="1:15">
      <c r="A16" s="47" t="s">
        <v>12</v>
      </c>
      <c r="B16" s="44"/>
      <c r="C16" s="18"/>
      <c r="D16" s="30">
        <f>'Score-Based Grading'!D18</f>
        <v>37</v>
      </c>
      <c r="E16" s="17"/>
      <c r="F16" s="30">
        <f>'Score-Based Grading'!F18</f>
        <v>88</v>
      </c>
      <c r="G16" s="17"/>
      <c r="H16" s="54">
        <f>'Score-Based Grading'!H18</f>
        <v>100</v>
      </c>
      <c r="J16" s="65"/>
      <c r="K16" s="57"/>
      <c r="L16" s="58">
        <f>SUM(L3:L13)</f>
        <v>60</v>
      </c>
      <c r="M16" s="38"/>
      <c r="N16" s="38"/>
      <c r="O16" s="68"/>
    </row>
    <row r="17" spans="1:15">
      <c r="A17" s="48" t="s">
        <v>16</v>
      </c>
      <c r="B17" s="12">
        <f>'Score-Based Grading'!B19</f>
        <v>12</v>
      </c>
      <c r="C17" s="13"/>
      <c r="D17" s="13"/>
      <c r="E17" s="11"/>
      <c r="F17" s="13"/>
      <c r="G17" s="13"/>
      <c r="H17" s="55"/>
      <c r="J17" s="62"/>
      <c r="K17" s="62"/>
      <c r="L17" s="62"/>
      <c r="M17" s="62"/>
      <c r="N17" s="62"/>
      <c r="O17" s="62"/>
    </row>
    <row r="18" spans="1:15">
      <c r="A18" s="48" t="s">
        <v>63</v>
      </c>
      <c r="B18" s="56">
        <f>'Score-Based Grading'!B20</f>
        <v>225</v>
      </c>
      <c r="C18" s="5"/>
      <c r="D18" s="5"/>
      <c r="E18" s="3"/>
      <c r="F18" s="5"/>
      <c r="G18" s="5"/>
      <c r="H18" s="55"/>
      <c r="J18" s="10"/>
      <c r="K18" s="10"/>
      <c r="L18" s="10"/>
      <c r="M18" s="10"/>
      <c r="N18" s="10"/>
      <c r="O18" s="10"/>
    </row>
    <row r="20" spans="1:15" ht="30.75">
      <c r="A20" s="135" t="s">
        <v>61</v>
      </c>
      <c r="B20" s="42" t="str">
        <f>'Score-Based Grading'!J1</f>
        <v>Tuesdays [2]</v>
      </c>
      <c r="C20" s="25" t="str">
        <f>'Score-Based Grading'!K1</f>
        <v>Topic</v>
      </c>
      <c r="D20" s="7" t="str">
        <f>'Score-Based Grading'!L1</f>
        <v>Attendance</v>
      </c>
      <c r="E20" s="7" t="str">
        <f>'Score-Based Grading'!M1</f>
        <v>Test</v>
      </c>
      <c r="F20" s="7" t="str">
        <f>'Score-Based Grading'!N1</f>
        <v>Test Scoring</v>
      </c>
      <c r="G20" s="7" t="str">
        <f>'Score-Based Grading'!O1</f>
        <v>Assignment</v>
      </c>
      <c r="H20" s="50" t="str">
        <f>'Score-Based Grading'!P1</f>
        <v>Assignment Scoring</v>
      </c>
    </row>
    <row r="21" spans="1:15" ht="60.75" thickBot="1">
      <c r="A21" s="136"/>
      <c r="B21" s="8">
        <f>'Score-Based Grading'!J2</f>
        <v>0</v>
      </c>
      <c r="C21" s="8">
        <f>'Score-Based Grading'!K2</f>
        <v>0</v>
      </c>
      <c r="D21" s="8">
        <f>'Score-Based Grading'!L2</f>
        <v>0</v>
      </c>
      <c r="E21" s="9" t="str">
        <f>'Score-Based Grading'!M2</f>
        <v>Somewhat demanding</v>
      </c>
      <c r="F21" s="31">
        <f>'Score-Based Grading'!N2</f>
        <v>0</v>
      </c>
      <c r="G21" s="9" t="str">
        <f>'Score-Based Grading'!O2</f>
        <v>Demanding, but we expect everybody to fullfil</v>
      </c>
      <c r="H21" s="51">
        <f>'Score-Based Grading'!P2</f>
        <v>0</v>
      </c>
    </row>
    <row r="22" spans="1:15">
      <c r="A22" s="45">
        <v>1</v>
      </c>
      <c r="B22" s="1">
        <f>'Score-Based Grading'!J3</f>
        <v>42059</v>
      </c>
      <c r="C22" t="str">
        <f>'Score-Based Grading'!K3</f>
        <v>Java Revisited</v>
      </c>
      <c r="D22" s="27">
        <f>'Score-Based Grading'!L3</f>
        <v>2</v>
      </c>
      <c r="E22" s="1" t="str">
        <f>'Score-Based Grading'!M3</f>
        <v>Java skill</v>
      </c>
      <c r="F22" s="32">
        <f>'Score-Based Grading'!N3</f>
        <v>8</v>
      </c>
      <c r="G22" t="str">
        <f>'Score-Based Grading'!O3</f>
        <v>Java-Revisited</v>
      </c>
      <c r="H22" s="52">
        <f>'Score-Based Grading'!P3</f>
        <v>10</v>
      </c>
    </row>
    <row r="23" spans="1:15">
      <c r="A23" s="45">
        <f>A22+1</f>
        <v>2</v>
      </c>
      <c r="B23" s="1">
        <f>'Score-Based Grading'!J4</f>
        <v>42066</v>
      </c>
      <c r="C23" t="str">
        <f>'Score-Based Grading'!K4</f>
        <v>First PogamutUT2004 Steps</v>
      </c>
      <c r="D23" s="27">
        <f>'Score-Based Grading'!L4</f>
        <v>2</v>
      </c>
      <c r="E23" s="1" t="str">
        <f>'Score-Based Grading'!M4</f>
        <v>Yes</v>
      </c>
      <c r="F23" s="27">
        <f>'Score-Based Grading'!N4</f>
        <v>8</v>
      </c>
      <c r="G23" t="str">
        <f>'Score-Based Grading'!O4</f>
        <v>ChatBot</v>
      </c>
      <c r="H23" s="52">
        <f>'Score-Based Grading'!P4</f>
        <v>5</v>
      </c>
    </row>
    <row r="24" spans="1:15">
      <c r="A24" s="45">
        <f t="shared" ref="A24:A32" si="1">A23+1</f>
        <v>3</v>
      </c>
      <c r="B24" s="1">
        <f>'Score-Based Grading'!J5</f>
        <v>42073</v>
      </c>
      <c r="C24" t="str">
        <f>'Score-Based Grading'!K5</f>
        <v>Basic UT2004 Movement</v>
      </c>
      <c r="D24" s="27">
        <f>'Score-Based Grading'!L5</f>
        <v>2</v>
      </c>
      <c r="E24" s="1" t="str">
        <f>'Score-Based Grading'!M5</f>
        <v>Yes</v>
      </c>
      <c r="F24" s="27">
        <f>'Score-Based Grading'!N5</f>
        <v>8</v>
      </c>
      <c r="G24" t="str">
        <f>'Score-Based Grading'!O5</f>
        <v>Tag! Bot</v>
      </c>
      <c r="H24" s="52">
        <f>'Score-Based Grading'!P5</f>
        <v>10</v>
      </c>
    </row>
    <row r="25" spans="1:15">
      <c r="A25" s="45">
        <v>4</v>
      </c>
      <c r="B25" s="1">
        <f>'Score-Based Grading'!J6</f>
        <v>42080</v>
      </c>
      <c r="C25" t="str">
        <f>'Score-Based Grading'!K6</f>
        <v>Steerings</v>
      </c>
      <c r="D25" s="28">
        <f>'Score-Based Grading'!L6</f>
        <v>2</v>
      </c>
      <c r="E25" s="1" t="str">
        <f>'Score-Based Grading'!M6</f>
        <v>Yes</v>
      </c>
      <c r="F25" s="32">
        <f>'Score-Based Grading'!N6</f>
        <v>8</v>
      </c>
      <c r="G25" t="str">
        <f>'Score-Based Grading'!O6</f>
        <v>Steerings</v>
      </c>
      <c r="H25" s="52">
        <f>'Score-Based Grading'!P6</f>
        <v>10</v>
      </c>
    </row>
    <row r="26" spans="1:15">
      <c r="A26" s="45">
        <v>5</v>
      </c>
      <c r="B26" s="1">
        <f>'Score-Based Grading'!J7</f>
        <v>42087</v>
      </c>
      <c r="C26" t="str">
        <f>'Score-Based Grading'!K7</f>
        <v>Navigation</v>
      </c>
      <c r="D26" s="28">
        <f>'Score-Based Grading'!L7</f>
        <v>2</v>
      </c>
      <c r="E26" s="1" t="str">
        <f>'Score-Based Grading'!M7</f>
        <v>Yes</v>
      </c>
      <c r="F26" s="32">
        <f>'Score-Based Grading'!N7</f>
        <v>8</v>
      </c>
      <c r="G26" t="str">
        <f>'Score-Based Grading'!O7</f>
        <v>RobustNavigator</v>
      </c>
      <c r="H26" s="52">
        <f>'Score-Based Grading'!P7</f>
        <v>5</v>
      </c>
    </row>
    <row r="27" spans="1:15">
      <c r="A27" s="45">
        <v>6</v>
      </c>
      <c r="B27" s="1">
        <f>'Score-Based Grading'!J8</f>
        <v>42094</v>
      </c>
      <c r="C27" t="str">
        <f>'Score-Based Grading'!K8</f>
        <v>A*, Visibility</v>
      </c>
      <c r="D27" s="27">
        <f>'Score-Based Grading'!L8</f>
        <v>2</v>
      </c>
      <c r="E27" s="1" t="str">
        <f>'Score-Based Grading'!M8</f>
        <v>Yes</v>
      </c>
      <c r="F27" s="32">
        <f>'Score-Based Grading'!N8</f>
        <v>8</v>
      </c>
      <c r="G27" t="str">
        <f>'Score-Based Grading'!O8</f>
        <v>Hide&amp;Seek Bot</v>
      </c>
      <c r="H27" s="52">
        <f>'Score-Based Grading'!P8</f>
        <v>10</v>
      </c>
    </row>
    <row r="28" spans="1:15">
      <c r="A28" s="45">
        <v>7</v>
      </c>
      <c r="B28" s="1">
        <f>'Score-Based Grading'!J9</f>
        <v>42101</v>
      </c>
      <c r="C28" t="str">
        <f>'Score-Based Grading'!K9</f>
        <v>Items &amp; Guns</v>
      </c>
      <c r="D28" s="27">
        <f>'Score-Based Grading'!L9</f>
        <v>2</v>
      </c>
      <c r="E28" s="1" t="str">
        <f>'Score-Based Grading'!M9</f>
        <v>Yes</v>
      </c>
      <c r="F28" s="32">
        <f>'Score-Based Grading'!N9</f>
        <v>8</v>
      </c>
      <c r="G28" t="str">
        <f>'Score-Based Grading'!O9</f>
        <v>ItemCollector</v>
      </c>
      <c r="H28" s="52">
        <f>'Score-Based Grading'!P9</f>
        <v>5</v>
      </c>
    </row>
    <row r="29" spans="1:15">
      <c r="A29" s="45">
        <f t="shared" si="1"/>
        <v>8</v>
      </c>
      <c r="B29" s="1">
        <f>'Score-Based Grading'!J10</f>
        <v>42108</v>
      </c>
      <c r="C29" t="str">
        <f>'Score-Based Grading'!K10</f>
        <v>POSH + BOD</v>
      </c>
      <c r="D29" s="27">
        <f>'Score-Based Grading'!L10</f>
        <v>2</v>
      </c>
      <c r="E29" s="1" t="str">
        <f>'Score-Based Grading'!M10</f>
        <v>Yes</v>
      </c>
      <c r="F29" s="32">
        <f>'Score-Based Grading'!N10</f>
        <v>8</v>
      </c>
      <c r="G29" t="str">
        <f>'Score-Based Grading'!O10</f>
        <v>DM Bot</v>
      </c>
      <c r="H29" s="52">
        <f>'Score-Based Grading'!P10</f>
        <v>10</v>
      </c>
    </row>
    <row r="30" spans="1:15">
      <c r="A30" s="45">
        <f t="shared" si="1"/>
        <v>9</v>
      </c>
      <c r="B30" s="1">
        <f>'Score-Based Grading'!J11</f>
        <v>42115</v>
      </c>
      <c r="C30" t="str">
        <f>'Score-Based Grading'!K12</f>
        <v>Team Communication</v>
      </c>
      <c r="D30" s="27">
        <f>'Score-Based Grading'!L12</f>
        <v>2</v>
      </c>
      <c r="E30" s="1" t="str">
        <f>'Score-Based Grading'!M12</f>
        <v>Yes</v>
      </c>
      <c r="F30" s="32">
        <f>'Score-Based Grading'!N12</f>
        <v>8</v>
      </c>
      <c r="G30" t="str">
        <f>'Score-Based Grading'!O11</f>
        <v>CTF Bot</v>
      </c>
      <c r="H30" s="52">
        <f>'Score-Based Grading'!P11</f>
        <v>10</v>
      </c>
    </row>
    <row r="31" spans="1:15">
      <c r="A31" s="45">
        <f t="shared" si="1"/>
        <v>10</v>
      </c>
      <c r="B31" s="1">
        <f>'Score-Based Grading'!J12</f>
        <v>42122</v>
      </c>
      <c r="C31" t="str">
        <f>'Score-Based Grading'!K13</f>
        <v>CTF Team</v>
      </c>
      <c r="D31" s="27">
        <f>'Score-Based Grading'!L13</f>
        <v>2</v>
      </c>
      <c r="E31" s="1" t="str">
        <f>'Score-Based Grading'!M13</f>
        <v>Yes</v>
      </c>
      <c r="F31" s="32">
        <f>'Score-Based Grading'!N13</f>
        <v>8</v>
      </c>
      <c r="G31" t="e">
        <f>'Score-Based Grading'!#REF!</f>
        <v>#REF!</v>
      </c>
      <c r="H31" s="52">
        <f>'Score-Based Grading'!P13</f>
        <v>25</v>
      </c>
    </row>
    <row r="32" spans="1:15">
      <c r="A32" s="45">
        <f t="shared" si="1"/>
        <v>11</v>
      </c>
      <c r="B32" s="1">
        <f>'Score-Based Grading'!J13</f>
        <v>42129</v>
      </c>
      <c r="C32" t="str">
        <f>'Score-Based Grading'!K15</f>
        <v>Conclusion, exam checklist</v>
      </c>
      <c r="D32" s="27">
        <f>'Score-Based Grading'!L15</f>
        <v>0</v>
      </c>
      <c r="E32" s="1" t="str">
        <f>'Score-Based Grading'!M15</f>
        <v>No</v>
      </c>
      <c r="F32" s="32">
        <f>'Score-Based Grading'!N15</f>
        <v>0</v>
      </c>
      <c r="G32" t="e">
        <f>'Score-Based Grading'!#REF!</f>
        <v>#REF!</v>
      </c>
      <c r="H32" s="52" t="e">
        <f>'Score-Based Grading'!#REF!</f>
        <v>#REF!</v>
      </c>
    </row>
    <row r="33" spans="1:8">
      <c r="A33" s="45"/>
      <c r="B33" s="19">
        <f>'Score-Based Grading'!J15</f>
        <v>42143</v>
      </c>
      <c r="C33" t="e">
        <f>'Score-Based Grading'!#REF!</f>
        <v>#REF!</v>
      </c>
      <c r="D33" s="27" t="e">
        <f>'Score-Based Grading'!#REF!</f>
        <v>#REF!</v>
      </c>
      <c r="E33" s="1" t="e">
        <f>'Score-Based Grading'!#REF!</f>
        <v>#REF!</v>
      </c>
      <c r="F33" s="32" t="e">
        <f>'Score-Based Grading'!#REF!</f>
        <v>#REF!</v>
      </c>
      <c r="G33">
        <f>'Score-Based Grading'!O15</f>
        <v>0</v>
      </c>
      <c r="H33" s="52">
        <f>'Score-Based Grading'!P15</f>
        <v>0</v>
      </c>
    </row>
    <row r="34" spans="1:8">
      <c r="A34" s="46">
        <v>12</v>
      </c>
      <c r="B34" s="4">
        <f>'Score-Based Grading'!J17</f>
        <v>42157</v>
      </c>
      <c r="C34" s="5" t="str">
        <f>'Score-Based Grading'!K17</f>
        <v>Zkouška</v>
      </c>
      <c r="D34" s="29">
        <f>'Score-Based Grading'!L17</f>
        <v>0</v>
      </c>
      <c r="E34" s="4">
        <f>'Score-Based Grading'!M17</f>
        <v>0</v>
      </c>
      <c r="F34" s="33">
        <f>'Score-Based Grading'!N17</f>
        <v>0</v>
      </c>
      <c r="G34" s="5">
        <f>'Score-Based Grading'!O17</f>
        <v>0</v>
      </c>
      <c r="H34" s="53">
        <f>'Score-Based Grading'!P17</f>
        <v>0</v>
      </c>
    </row>
    <row r="35" spans="1:8">
      <c r="A35" s="49" t="s">
        <v>12</v>
      </c>
      <c r="B35" s="17"/>
      <c r="C35" s="17"/>
      <c r="D35" s="30">
        <f>'Score-Based Grading'!L18</f>
        <v>37</v>
      </c>
      <c r="E35" s="17"/>
      <c r="F35" s="30">
        <f>'Score-Based Grading'!N18</f>
        <v>88</v>
      </c>
      <c r="G35" s="17"/>
      <c r="H35" s="54">
        <f>'Score-Based Grading'!P18</f>
        <v>100</v>
      </c>
    </row>
    <row r="36" spans="1:8">
      <c r="A36" s="48" t="s">
        <v>16</v>
      </c>
      <c r="B36" s="11">
        <f>'Score-Based Grading'!J19</f>
        <v>0</v>
      </c>
      <c r="C36" s="11"/>
      <c r="D36" s="13"/>
      <c r="E36" s="11"/>
      <c r="F36" s="13"/>
      <c r="G36" s="13"/>
      <c r="H36" s="55">
        <f>'Score-Based Grading'!P19</f>
        <v>0</v>
      </c>
    </row>
    <row r="37" spans="1:8">
      <c r="A37" s="48" t="s">
        <v>63</v>
      </c>
      <c r="B37" s="3">
        <f>'Score-Based Grading'!J20</f>
        <v>225</v>
      </c>
      <c r="C37" s="3"/>
      <c r="D37" s="5"/>
      <c r="E37" s="3"/>
      <c r="F37" s="5"/>
      <c r="G37" s="5"/>
      <c r="H37" s="46"/>
    </row>
  </sheetData>
  <mergeCells count="3">
    <mergeCell ref="A1:A2"/>
    <mergeCell ref="A20:A21"/>
    <mergeCell ref="J1:J2"/>
  </mergeCells>
  <pageMargins left="0.7" right="0.7" top="0.78740157499999996" bottom="0.78740157499999996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sqref="A1:H5"/>
    </sheetView>
  </sheetViews>
  <sheetFormatPr defaultRowHeight="15"/>
  <cols>
    <col min="1" max="1" width="20.85546875" customWidth="1"/>
    <col min="2" max="2" width="11.140625" customWidth="1"/>
    <col min="3" max="3" width="11" customWidth="1"/>
    <col min="4" max="4" width="24.7109375" customWidth="1"/>
    <col min="5" max="6" width="11.7109375" customWidth="1"/>
    <col min="7" max="7" width="14.140625" customWidth="1"/>
    <col min="8" max="8" width="20" customWidth="1"/>
  </cols>
  <sheetData>
    <row r="1" spans="1:8" ht="19.5" thickBot="1">
      <c r="A1" s="20" t="str">
        <f>IF(ISBLANK('Score-Based Grading'!A22),"",'Score-Based Grading'!A22)</f>
        <v>Grading</v>
      </c>
      <c r="B1" s="21" t="str">
        <f>IF(ISBLANK('Score-Based Grading'!B22),"",'Score-Based Grading'!B22)</f>
        <v>MIN (incl.)</v>
      </c>
      <c r="C1" s="21" t="str">
        <f>IF(ISBLANK('Score-Based Grading'!C22),"",'Score-Based Grading'!C22)</f>
        <v>MAX (excl.)</v>
      </c>
      <c r="D1" s="21" t="str">
        <f>IF(ISBLANK('Score-Based Grading'!D22),"",'Score-Based Grading'!D22)</f>
        <v/>
      </c>
      <c r="E1" s="21"/>
      <c r="F1" s="21"/>
      <c r="G1" s="21"/>
      <c r="H1" s="21"/>
    </row>
    <row r="2" spans="1:8">
      <c r="A2" s="2" t="str">
        <f>IF(ISBLANK('Score-Based Grading'!A23),"",'Score-Based Grading'!A23)</f>
        <v>FAILED</v>
      </c>
      <c r="B2" s="16">
        <f>IF(ISBLANK('Score-Based Grading'!B23),"",'Score-Based Grading'!B23)</f>
        <v>0</v>
      </c>
      <c r="C2" s="2">
        <f>IF(ISBLANK('Score-Based Grading'!C23),"",'Score-Based Grading'!C23)</f>
        <v>135</v>
      </c>
      <c r="D2" t="str">
        <f>IF(ISBLANK('Score-Based Grading'!D23),"",'Score-Based Grading'!D23)</f>
        <v>We're going to be upset, this equals to FAILING THE WHOLE COURSE.</v>
      </c>
    </row>
    <row r="3" spans="1:8">
      <c r="A3" s="2" t="str">
        <f>IF(ISBLANK('Score-Based Grading'!A24),"",'Score-Based Grading'!A24)</f>
        <v>Almost Failed</v>
      </c>
      <c r="B3" s="16">
        <f>IF(ISBLANK('Score-Based Grading'!B24),"",'Score-Based Grading'!B24)</f>
        <v>135</v>
      </c>
      <c r="C3" s="2">
        <f>IF(ISBLANK('Score-Based Grading'!C24),"",'Score-Based Grading'!C24)</f>
        <v>155</v>
      </c>
      <c r="D3" t="str">
        <f>IF(ISBLANK('Score-Based Grading'!D24),"",'Score-Based Grading'!D24)</f>
        <v>We'll give you some extra assignment so you can attend PRACTICE FINAL TEST</v>
      </c>
    </row>
    <row r="4" spans="1:8">
      <c r="A4" s="2" t="str">
        <f>IF(ISBLANK('Score-Based Grading'!A25),"",'Score-Based Grading'!A25)</f>
        <v>Qualified</v>
      </c>
      <c r="B4" s="16">
        <f>IF(ISBLANK('Score-Based Grading'!B25),"",'Score-Based Grading'!B25)</f>
        <v>155</v>
      </c>
      <c r="C4" s="2">
        <f>IF(ISBLANK('Score-Based Grading'!C25),"",'Score-Based Grading'!C25)</f>
        <v>190</v>
      </c>
      <c r="D4" t="str">
        <f>IF(ISBLANK('Score-Based Grading'!D25),"",'Score-Based Grading'!D25)</f>
        <v>You may attend "PRACTICE FINAL TEST"  to PASS THE PRACTICE</v>
      </c>
    </row>
    <row r="5" spans="1:8">
      <c r="A5" s="3" t="str">
        <f>IF(ISBLANK('Score-Based Grading'!A26),"",'Score-Based Grading'!A26)</f>
        <v>PASSED!</v>
      </c>
      <c r="B5" s="23">
        <f>IF(ISBLANK('Score-Based Grading'!B26),"",'Score-Based Grading'!B26)</f>
        <v>190</v>
      </c>
      <c r="C5" s="23" t="str">
        <f>IF(ISBLANK('Score-Based Grading'!C26),"",'Score-Based Grading'!C26)</f>
        <v>infinity</v>
      </c>
      <c r="D5" s="5" t="str">
        <f>IF(ISBLANK('Score-Based Grading'!D26),"",'Score-Based Grading'!D26)</f>
        <v>You have passed the practice! You do NOT need to attend the "Practice Final Test"</v>
      </c>
      <c r="E5" s="5"/>
      <c r="F5" s="5"/>
      <c r="G5" s="5"/>
      <c r="H5" s="5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D17" sqref="D17"/>
    </sheetView>
  </sheetViews>
  <sheetFormatPr defaultRowHeight="15"/>
  <cols>
    <col min="1" max="1" width="20.85546875" customWidth="1"/>
    <col min="2" max="2" width="9.5703125" customWidth="1"/>
    <col min="3" max="3" width="11" customWidth="1"/>
    <col min="4" max="4" width="11.5703125" customWidth="1"/>
    <col min="5" max="5" width="11.7109375" customWidth="1"/>
    <col min="6" max="6" width="7.42578125" customWidth="1"/>
    <col min="7" max="7" width="14.140625" customWidth="1"/>
    <col min="8" max="8" width="11.7109375" customWidth="1"/>
    <col min="9" max="9" width="14.140625" customWidth="1"/>
    <col min="10" max="10" width="25" customWidth="1"/>
    <col min="11" max="11" width="13.85546875" customWidth="1"/>
    <col min="12" max="12" width="11.28515625" customWidth="1"/>
    <col min="13" max="13" width="9.7109375" customWidth="1"/>
  </cols>
  <sheetData>
    <row r="1" spans="1:13" ht="19.5" thickBot="1">
      <c r="A1" s="20" t="str">
        <f>IF(ISBLANK('Score-Based Grading'!A28),"",'Score-Based Grading'!A28)</f>
        <v>Student Strategy</v>
      </c>
      <c r="B1" s="26" t="str">
        <f>IF(ISBLANK('Score-Based Grading'!D28),"",'Score-Based Grading'!D28)</f>
        <v>Practices</v>
      </c>
      <c r="C1" s="26" t="str">
        <f>IF(ISBLANK('Score-Based Grading'!E28),"",'Score-Based Grading'!E28)</f>
        <v>Absences</v>
      </c>
      <c r="D1" s="26" t="str">
        <f>IF(ISBLANK('Score-Based Grading'!F28),"",'Score-Based Grading'!F28)</f>
        <v>Attendance [Points]</v>
      </c>
      <c r="E1" s="26" t="str">
        <f>IF(ISBLANK('Score-Based Grading'!G28),"",'Score-Based Grading'!G28)</f>
        <v>Test AVG [%]</v>
      </c>
      <c r="F1" s="26" t="str">
        <f>IF(ISBLANK('Score-Based Grading'!H28),"",'Score-Based Grading'!H28)</f>
        <v>Test [Points]</v>
      </c>
      <c r="G1" s="26" t="str">
        <f>IF(ISBLANK('Score-Based Grading'!I28),"",'Score-Based Grading'!I28)</f>
        <v/>
      </c>
      <c r="H1" s="26" t="str">
        <f>IF(ISBLANK('Score-Based Grading'!J28),"",'Score-Based Grading'!J28)</f>
        <v>Assignment [Points]</v>
      </c>
      <c r="I1" s="26" t="str">
        <f>IF(ISBLANK('Score-Based Grading'!K28),"",'Score-Based Grading'!K28)</f>
        <v/>
      </c>
      <c r="J1" s="26" t="str">
        <f>IF(ISBLANK('Score-Based Grading'!L28),"",'Score-Based Grading'!L28)</f>
        <v>Tournament attitude</v>
      </c>
      <c r="K1" s="26" t="str">
        <f>IF(ISBLANK('Score-Based Grading'!M28),"",'Score-Based Grading'!M28)</f>
        <v>Tournament [Points]</v>
      </c>
      <c r="L1" s="26" t="str">
        <f>IF(ISBLANK('Score-Based Grading'!N28),"",'Score-Based Grading'!N28)</f>
        <v>Final Score [Points]</v>
      </c>
      <c r="M1" s="26" t="str">
        <f>IF(ISBLANK('Score-Based Grading'!O28),"",'Score-Based Grading'!O28)</f>
        <v>GRADE</v>
      </c>
    </row>
    <row r="2" spans="1:13">
      <c r="A2" s="2" t="str">
        <f>IF(ISBLANK('Score-Based Grading'!A29),"",'Score-Based Grading'!A29)</f>
        <v>Bad student</v>
      </c>
      <c r="B2" s="39">
        <f>IF(ISBLANK('Score-Based Grading'!D29),"",'Score-Based Grading'!D29)</f>
        <v>8</v>
      </c>
      <c r="C2" s="40">
        <f>IF(ISBLANK('Score-Based Grading'!E29),"",'Score-Based Grading'!E29)</f>
        <v>4</v>
      </c>
      <c r="D2" s="40">
        <f>IF(ISBLANK('Score-Based Grading'!F29),"",'Score-Based Grading'!F29)</f>
        <v>24.666666666666668</v>
      </c>
      <c r="E2" s="32">
        <f>IF(ISBLANK('Score-Based Grading'!G29),"",'Score-Based Grading'!G29)</f>
        <v>0.5</v>
      </c>
      <c r="F2" s="16">
        <f>IF(ISBLANK('Score-Based Grading'!H29),"",'Score-Based Grading'!H29)</f>
        <v>29.333333333333332</v>
      </c>
      <c r="G2" s="14" t="str">
        <f>IF(ISBLANK('Score-Based Grading'!I29),"",'Score-Based Grading'!I29)</f>
        <v>out of 64 max</v>
      </c>
      <c r="H2" s="2">
        <f>IF(ISBLANK('Score-Based Grading'!J29),"",'Score-Based Grading'!J29)</f>
        <v>70</v>
      </c>
      <c r="I2" s="14" t="str">
        <f>IF(ISBLANK('Score-Based Grading'!K29),"",'Score-Based Grading'!K29)</f>
        <v>out of 100 max</v>
      </c>
      <c r="J2" t="str">
        <f>IF(ISBLANK('Score-Based Grading'!L29),"",'Score-Based Grading'!L29)</f>
        <v>Does not mind…</v>
      </c>
      <c r="K2" s="40">
        <f>IF(ISBLANK('Score-Based Grading'!M29),"",'Score-Based Grading'!M29)</f>
        <v>0</v>
      </c>
      <c r="L2" s="40">
        <f>IF(ISBLANK('Score-Based Grading'!N29),"",'Score-Based Grading'!N29)</f>
        <v>124</v>
      </c>
      <c r="M2" t="str">
        <f>IF(ISBLANK('Score-Based Grading'!O29),"",'Score-Based Grading'!O29)</f>
        <v>FAILED</v>
      </c>
    </row>
    <row r="3" spans="1:13">
      <c r="A3" s="2" t="str">
        <f>IF(ISBLANK('Score-Based Grading'!A33),"",'Score-Based Grading'!A33)</f>
        <v>Standard student</v>
      </c>
      <c r="B3" s="39">
        <f>IF(ISBLANK('Score-Based Grading'!D33),"",'Score-Based Grading'!D33)</f>
        <v>11</v>
      </c>
      <c r="C3" s="40">
        <f>IF(ISBLANK('Score-Based Grading'!E33),"",'Score-Based Grading'!E33)</f>
        <v>1</v>
      </c>
      <c r="D3" s="40">
        <f>IF(ISBLANK('Score-Based Grading'!F33),"",'Score-Based Grading'!F33)</f>
        <v>33.916666666666664</v>
      </c>
      <c r="E3" s="32">
        <f>IF(ISBLANK('Score-Based Grading'!G33),"",'Score-Based Grading'!G33)</f>
        <v>0.7</v>
      </c>
      <c r="F3" s="16">
        <f>IF(ISBLANK('Score-Based Grading'!H33),"",'Score-Based Grading'!H33)</f>
        <v>56.466666666666661</v>
      </c>
      <c r="G3" s="14" t="str">
        <f>IF(ISBLANK('Score-Based Grading'!I33),"",'Score-Based Grading'!I33)</f>
        <v>out of 88 max</v>
      </c>
      <c r="H3" s="2">
        <f>IF(ISBLANK('Score-Based Grading'!J33),"",'Score-Based Grading'!J33)</f>
        <v>80</v>
      </c>
      <c r="I3" s="14" t="str">
        <f>IF(ISBLANK('Score-Based Grading'!K33),"",'Score-Based Grading'!K33)</f>
        <v>out of 100 max</v>
      </c>
      <c r="J3" t="str">
        <f>IF(ISBLANK('Score-Based Grading'!L33),"",'Score-Based Grading'!L33)</f>
        <v>Not necessary to pass.</v>
      </c>
      <c r="K3" s="40">
        <f>IF(ISBLANK('Score-Based Grading'!M33),"",'Score-Based Grading'!M33)</f>
        <v>0</v>
      </c>
      <c r="L3" s="40">
        <f>IF(ISBLANK('Score-Based Grading'!N33),"",'Score-Based Grading'!N33)</f>
        <v>170.38333333333333</v>
      </c>
      <c r="M3" t="str">
        <f>IF(ISBLANK('Score-Based Grading'!O33),"",'Score-Based Grading'!O33)</f>
        <v>Qualified</v>
      </c>
    </row>
    <row r="4" spans="1:13">
      <c r="A4" s="2" t="str">
        <f>IF(ISBLANK('Score-Based Grading'!A32),"",'Score-Based Grading'!A32)</f>
        <v>Average student</v>
      </c>
      <c r="B4" s="39">
        <f>IF(ISBLANK('Score-Based Grading'!D32),"",'Score-Based Grading'!D32)</f>
        <v>11</v>
      </c>
      <c r="C4" s="40">
        <f>IF(ISBLANK('Score-Based Grading'!E32),"",'Score-Based Grading'!E32)</f>
        <v>1</v>
      </c>
      <c r="D4" s="40">
        <f>IF(ISBLANK('Score-Based Grading'!F32),"",'Score-Based Grading'!F32)</f>
        <v>33.916666666666664</v>
      </c>
      <c r="E4" s="32">
        <f>IF(ISBLANK('Score-Based Grading'!G32),"",'Score-Based Grading'!G32)</f>
        <v>0.65</v>
      </c>
      <c r="F4" s="16">
        <f>IF(ISBLANK('Score-Based Grading'!H32),"",'Score-Based Grading'!H32)</f>
        <v>52.43333333333333</v>
      </c>
      <c r="G4" s="14" t="str">
        <f>IF(ISBLANK('Score-Based Grading'!I32),"",'Score-Based Grading'!I32)</f>
        <v>out of 88 max</v>
      </c>
      <c r="H4" s="2">
        <f>IF(ISBLANK('Score-Based Grading'!J32),"",'Score-Based Grading'!J32)</f>
        <v>70</v>
      </c>
      <c r="I4" s="14" t="str">
        <f>IF(ISBLANK('Score-Based Grading'!K32),"",'Score-Based Grading'!K32)</f>
        <v>out of 100 max</v>
      </c>
      <c r="J4" t="str">
        <f>IF(ISBLANK('Score-Based Grading'!L32),"",'Score-Based Grading'!L32)</f>
        <v>Not necessary to pass.</v>
      </c>
      <c r="K4" s="40">
        <f>IF(ISBLANK('Score-Based Grading'!M32),"",'Score-Based Grading'!M32)</f>
        <v>0</v>
      </c>
      <c r="L4" s="40">
        <f>IF(ISBLANK('Score-Based Grading'!N32),"",'Score-Based Grading'!N32)</f>
        <v>156.35</v>
      </c>
      <c r="M4" t="str">
        <f>IF(ISBLANK('Score-Based Grading'!O32),"",'Score-Based Grading'!O32)</f>
        <v>Qualified</v>
      </c>
    </row>
    <row r="5" spans="1:13">
      <c r="A5" s="2" t="str">
        <f>IF(ISBLANK('Score-Based Grading'!A30),"",'Score-Based Grading'!A30)</f>
        <v>Not so good student</v>
      </c>
      <c r="B5" s="39">
        <f>IF(ISBLANK('Score-Based Grading'!D30),"",'Score-Based Grading'!D30)</f>
        <v>9</v>
      </c>
      <c r="C5" s="40">
        <f>IF(ISBLANK('Score-Based Grading'!E30),"",'Score-Based Grading'!E30)</f>
        <v>3</v>
      </c>
      <c r="D5" s="40">
        <f>IF(ISBLANK('Score-Based Grading'!F30),"",'Score-Based Grading'!F30)</f>
        <v>27.75</v>
      </c>
      <c r="E5" s="32">
        <f>IF(ISBLANK('Score-Based Grading'!G30),"",'Score-Based Grading'!G30)</f>
        <v>0.6</v>
      </c>
      <c r="F5" s="16">
        <f>IF(ISBLANK('Score-Based Grading'!H30),"",'Score-Based Grading'!H30)</f>
        <v>39.599999999999994</v>
      </c>
      <c r="G5" s="14" t="str">
        <f>IF(ISBLANK('Score-Based Grading'!I30),"",'Score-Based Grading'!I30)</f>
        <v>out of 72 max</v>
      </c>
      <c r="H5" s="2">
        <f>IF(ISBLANK('Score-Based Grading'!J30),"",'Score-Based Grading'!J30)</f>
        <v>70</v>
      </c>
      <c r="I5" s="14" t="str">
        <f>IF(ISBLANK('Score-Based Grading'!K30),"",'Score-Based Grading'!K30)</f>
        <v>out of 100 max</v>
      </c>
      <c r="J5" t="str">
        <f>IF(ISBLANK('Score-Based Grading'!L30),"",'Score-Based Grading'!L30)</f>
        <v>Tries a bit / Got some luck</v>
      </c>
      <c r="K5" s="40">
        <f>IF(ISBLANK('Score-Based Grading'!M30),"",'Score-Based Grading'!M30)</f>
        <v>8</v>
      </c>
      <c r="L5" s="40">
        <f>IF(ISBLANK('Score-Based Grading'!N30),"",'Score-Based Grading'!N30)</f>
        <v>145.35</v>
      </c>
      <c r="M5" t="str">
        <f>IF(ISBLANK('Score-Based Grading'!O30),"",'Score-Based Grading'!O30)</f>
        <v>Almost Failed</v>
      </c>
    </row>
    <row r="6" spans="1:13">
      <c r="A6" s="2" t="str">
        <f>IF(ISBLANK('Score-Based Grading'!A31),"",'Score-Based Grading'!A31)</f>
        <v>Smart-head</v>
      </c>
      <c r="B6" s="40">
        <f>IF(ISBLANK('Score-Based Grading'!D31),"",'Score-Based Grading'!D31)</f>
        <v>8</v>
      </c>
      <c r="C6" s="40">
        <f>IF(ISBLANK('Score-Based Grading'!E31),"",'Score-Based Grading'!E31)</f>
        <v>4</v>
      </c>
      <c r="D6" s="40">
        <f>IF(ISBLANK('Score-Based Grading'!F31),"",'Score-Based Grading'!F31)</f>
        <v>24.666666666666668</v>
      </c>
      <c r="E6" s="32">
        <f>IF(ISBLANK('Score-Based Grading'!G31),"",'Score-Based Grading'!G31)</f>
        <v>0.6</v>
      </c>
      <c r="F6" s="16">
        <f>IF(ISBLANK('Score-Based Grading'!H31),"",'Score-Based Grading'!H31)</f>
        <v>35.199999999999996</v>
      </c>
      <c r="G6" s="14" t="str">
        <f>IF(ISBLANK('Score-Based Grading'!I31),"",'Score-Based Grading'!I31)</f>
        <v>out of 64 max</v>
      </c>
      <c r="H6" s="2">
        <f>IF(ISBLANK('Score-Based Grading'!J31),"",'Score-Based Grading'!J31)</f>
        <v>80</v>
      </c>
      <c r="I6" s="14" t="str">
        <f>IF(ISBLANK('Score-Based Grading'!K31),"",'Score-Based Grading'!K31)</f>
        <v>out of 100 max</v>
      </c>
      <c r="J6" t="str">
        <f>IF(ISBLANK('Score-Based Grading'!L31),"",'Score-Based Grading'!L31)</f>
        <v>Kicks twice in…</v>
      </c>
      <c r="K6" s="40">
        <f>IF(ISBLANK('Score-Based Grading'!M31),"",'Score-Based Grading'!M31)</f>
        <v>20</v>
      </c>
      <c r="L6" s="40">
        <f>IF(ISBLANK('Score-Based Grading'!N31),"",'Score-Based Grading'!N31)</f>
        <v>159.86666666666667</v>
      </c>
      <c r="M6" t="str">
        <f>IF(ISBLANK('Score-Based Grading'!O31),"",'Score-Based Grading'!O31)</f>
        <v>Qualified</v>
      </c>
    </row>
    <row r="7" spans="1:13">
      <c r="A7" s="2" t="str">
        <f>IF(ISBLANK('Score-Based Grading'!A34),"",'Score-Based Grading'!A34)</f>
        <v>Good student</v>
      </c>
      <c r="B7" s="39">
        <f>IF(ISBLANK('Score-Based Grading'!D34),"",'Score-Based Grading'!D34)</f>
        <v>11</v>
      </c>
      <c r="C7" s="40">
        <f>IF(ISBLANK('Score-Based Grading'!E34),"",'Score-Based Grading'!E34)</f>
        <v>1</v>
      </c>
      <c r="D7" s="40">
        <f>IF(ISBLANK('Score-Based Grading'!F34),"",'Score-Based Grading'!F34)</f>
        <v>33.916666666666664</v>
      </c>
      <c r="E7" s="32">
        <f>IF(ISBLANK('Score-Based Grading'!G34),"",'Score-Based Grading'!G34)</f>
        <v>0.75</v>
      </c>
      <c r="F7" s="16">
        <f>IF(ISBLANK('Score-Based Grading'!H34),"",'Score-Based Grading'!H34)</f>
        <v>60.5</v>
      </c>
      <c r="G7" s="14" t="str">
        <f>IF(ISBLANK('Score-Based Grading'!I34),"",'Score-Based Grading'!I34)</f>
        <v>out of 88 max</v>
      </c>
      <c r="H7" s="2">
        <f>IF(ISBLANK('Score-Based Grading'!J34),"",'Score-Based Grading'!J34)</f>
        <v>90</v>
      </c>
      <c r="I7" s="14" t="str">
        <f>IF(ISBLANK('Score-Based Grading'!K34),"",'Score-Based Grading'!K34)</f>
        <v>out of 100 max</v>
      </c>
      <c r="J7" t="str">
        <f>IF(ISBLANK('Score-Based Grading'!L34),"",'Score-Based Grading'!L34)</f>
        <v>Scores</v>
      </c>
      <c r="K7" s="40">
        <f>IF(ISBLANK('Score-Based Grading'!M34),"",'Score-Based Grading'!M34)</f>
        <v>20</v>
      </c>
      <c r="L7" s="40">
        <f>IF(ISBLANK('Score-Based Grading'!N34),"",'Score-Based Grading'!N34)</f>
        <v>204.41666666666666</v>
      </c>
      <c r="M7" t="str">
        <f>IF(ISBLANK('Score-Based Grading'!O34),"",'Score-Based Grading'!O34)</f>
        <v>PASSED!</v>
      </c>
    </row>
    <row r="8" spans="1:13">
      <c r="A8" s="3" t="str">
        <f>IF(ISBLANK('Score-Based Grading'!A35),"",'Score-Based Grading'!A35)</f>
        <v>Exceptional student</v>
      </c>
      <c r="B8" s="41">
        <f>IF(ISBLANK('Score-Based Grading'!D35),"",'Score-Based Grading'!D35)</f>
        <v>11</v>
      </c>
      <c r="C8" s="41">
        <f>IF(ISBLANK('Score-Based Grading'!E35),"",'Score-Based Grading'!E35)</f>
        <v>1</v>
      </c>
      <c r="D8" s="41">
        <f>IF(ISBLANK('Score-Based Grading'!F35),"",'Score-Based Grading'!F35)</f>
        <v>33.916666666666664</v>
      </c>
      <c r="E8" s="33">
        <f>IF(ISBLANK('Score-Based Grading'!G35),"",'Score-Based Grading'!G35)</f>
        <v>0.8</v>
      </c>
      <c r="F8" s="23">
        <f>IF(ISBLANK('Score-Based Grading'!H35),"",'Score-Based Grading'!H35)</f>
        <v>64.533333333333331</v>
      </c>
      <c r="G8" s="22" t="str">
        <f>IF(ISBLANK('Score-Based Grading'!I35),"",'Score-Based Grading'!I35)</f>
        <v>out of 88 max</v>
      </c>
      <c r="H8" s="3">
        <f>IF(ISBLANK('Score-Based Grading'!J35),"",'Score-Based Grading'!J35)</f>
        <v>90</v>
      </c>
      <c r="I8" s="22" t="str">
        <f>IF(ISBLANK('Score-Based Grading'!K35),"",'Score-Based Grading'!K35)</f>
        <v>out of 100 max</v>
      </c>
      <c r="J8" s="5" t="str">
        <f>IF(ISBLANK('Score-Based Grading'!L35),"",'Score-Based Grading'!L35)</f>
        <v>Strive to win!</v>
      </c>
      <c r="K8" s="41">
        <f>IF(ISBLANK('Score-Based Grading'!M35),"",'Score-Based Grading'!M35)</f>
        <v>28</v>
      </c>
      <c r="L8" s="41">
        <f>IF(ISBLANK('Score-Based Grading'!N35),"",'Score-Based Grading'!N35)</f>
        <v>216.45</v>
      </c>
      <c r="M8" s="5" t="str">
        <f>IF(ISBLANK('Score-Based Grading'!O35),"",'Score-Based Grading'!O35)</f>
        <v>PASSED!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Score-Based Grading</vt:lpstr>
      <vt:lpstr>Scoring</vt:lpstr>
      <vt:lpstr>Grading</vt:lpstr>
      <vt:lpstr>Student Strategy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Jimmy</cp:lastModifiedBy>
  <dcterms:created xsi:type="dcterms:W3CDTF">2013-02-24T08:56:14Z</dcterms:created>
  <dcterms:modified xsi:type="dcterms:W3CDTF">2015-03-31T12:30:15Z</dcterms:modified>
</cp:coreProperties>
</file>