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6975"/>
  </bookViews>
  <sheets>
    <sheet name="Score-Based Grading" sheetId="1" r:id="rId1"/>
  </sheets>
  <calcPr calcId="125725"/>
</workbook>
</file>

<file path=xl/calcChain.xml><?xml version="1.0" encoding="utf-8"?>
<calcChain xmlns="http://schemas.openxmlformats.org/spreadsheetml/2006/main">
  <c r="B14" i="1"/>
  <c r="B13"/>
  <c r="B12"/>
  <c r="B11"/>
  <c r="J15"/>
  <c r="J14"/>
  <c r="J13"/>
  <c r="J12"/>
  <c r="J11"/>
  <c r="V11"/>
  <c r="U11"/>
  <c r="T11"/>
  <c r="V7"/>
  <c r="U7"/>
  <c r="T7"/>
  <c r="J5"/>
  <c r="J6" s="1"/>
  <c r="J7" s="1"/>
  <c r="J8" s="1"/>
  <c r="J9" s="1"/>
  <c r="J10" s="1"/>
  <c r="J4"/>
  <c r="B4"/>
  <c r="B5" s="1"/>
  <c r="B6" s="1"/>
  <c r="B7" s="1"/>
  <c r="B8" s="1"/>
  <c r="B9" s="1"/>
  <c r="B10" s="1"/>
  <c r="E35"/>
  <c r="B26"/>
  <c r="B25"/>
  <c r="E34"/>
  <c r="I5"/>
  <c r="I4"/>
  <c r="T14"/>
  <c r="U14"/>
  <c r="V14"/>
  <c r="V9"/>
  <c r="U9"/>
  <c r="T9"/>
  <c r="I29"/>
  <c r="B15" l="1"/>
  <c r="B16" s="1"/>
  <c r="J16"/>
  <c r="I33"/>
  <c r="I32"/>
  <c r="I30"/>
  <c r="I31"/>
  <c r="I34"/>
  <c r="I35"/>
  <c r="H18"/>
  <c r="F18"/>
  <c r="H35" s="1"/>
  <c r="D18"/>
  <c r="B24"/>
  <c r="A4"/>
  <c r="A5" s="1"/>
  <c r="P18"/>
  <c r="N18"/>
  <c r="L18"/>
  <c r="H32" l="1"/>
  <c r="H34"/>
  <c r="H33"/>
  <c r="H31"/>
  <c r="H29"/>
  <c r="K30"/>
  <c r="K35"/>
  <c r="K32"/>
  <c r="K31"/>
  <c r="K29"/>
  <c r="K34"/>
  <c r="K33"/>
  <c r="H30"/>
  <c r="F35"/>
  <c r="F34"/>
  <c r="F31"/>
  <c r="F32"/>
  <c r="F33"/>
  <c r="B20"/>
  <c r="F30"/>
  <c r="F29"/>
  <c r="J20"/>
  <c r="E30"/>
  <c r="E32"/>
  <c r="E29"/>
  <c r="E33"/>
  <c r="E31"/>
  <c r="N30" l="1"/>
  <c r="N31"/>
  <c r="N29"/>
  <c r="N35"/>
  <c r="N33"/>
  <c r="N32"/>
  <c r="N34"/>
  <c r="S18"/>
  <c r="O34" l="1"/>
  <c r="O33"/>
  <c r="O31"/>
  <c r="O30"/>
  <c r="O32"/>
  <c r="O35"/>
  <c r="O29"/>
</calcChain>
</file>

<file path=xl/sharedStrings.xml><?xml version="1.0" encoding="utf-8"?>
<sst xmlns="http://schemas.openxmlformats.org/spreadsheetml/2006/main" count="167" uniqueCount="105">
  <si>
    <t>Test</t>
  </si>
  <si>
    <t>Assignment</t>
  </si>
  <si>
    <t>Tournament</t>
  </si>
  <si>
    <t>Tag!</t>
  </si>
  <si>
    <t>CTF!</t>
  </si>
  <si>
    <t>Java skill</t>
  </si>
  <si>
    <t>Test Scoring</t>
  </si>
  <si>
    <t>Java-Revisited</t>
  </si>
  <si>
    <t>Assignment Scoring</t>
  </si>
  <si>
    <t>Attendance</t>
  </si>
  <si>
    <t>Somewhat demanding</t>
  </si>
  <si>
    <t>Demanding, but we expect everybody to fullfil</t>
  </si>
  <si>
    <t>SUM</t>
  </si>
  <si>
    <t>Exceptional student</t>
  </si>
  <si>
    <t>Bad student</t>
  </si>
  <si>
    <t>Extra points not necessary to pass</t>
  </si>
  <si>
    <t>Total days</t>
  </si>
  <si>
    <t>Strive to win!</t>
  </si>
  <si>
    <t>Does not mind…</t>
  </si>
  <si>
    <t>Hide &amp; Seek</t>
  </si>
  <si>
    <t>1v1 Deathmatch</t>
  </si>
  <si>
    <t>Qualified</t>
  </si>
  <si>
    <t>FAILED</t>
  </si>
  <si>
    <t>Almost Failed</t>
  </si>
  <si>
    <t>We're going to be upset, this equals to FAILING THE WHOLE COURSE.</t>
  </si>
  <si>
    <t>Tournament Scoring (percentil-scoring)</t>
  </si>
  <si>
    <t>(90%; 80%]</t>
  </si>
  <si>
    <t>(80%; 70%]</t>
  </si>
  <si>
    <t>Smart-head</t>
  </si>
  <si>
    <t>Kicks twice in…</t>
  </si>
  <si>
    <t>Absences</t>
  </si>
  <si>
    <t>Practices</t>
  </si>
  <si>
    <t xml:space="preserve">1st … [100%] </t>
  </si>
  <si>
    <t>Tries a bit / Got some luck</t>
  </si>
  <si>
    <t>Student Strategy</t>
  </si>
  <si>
    <t>Tournament attitude</t>
  </si>
  <si>
    <t>Not necessary to pass.</t>
  </si>
  <si>
    <t>Tag! Bot</t>
  </si>
  <si>
    <t>Hide&amp;Seek Bot</t>
  </si>
  <si>
    <t>Steerings</t>
  </si>
  <si>
    <t>Topic</t>
  </si>
  <si>
    <t>Java Revisited</t>
  </si>
  <si>
    <t>Basic UT2004 Movement</t>
  </si>
  <si>
    <t>RobustNavigator</t>
  </si>
  <si>
    <t>A*, Visibility</t>
  </si>
  <si>
    <t>Navigation</t>
  </si>
  <si>
    <t>Items &amp; Guns</t>
  </si>
  <si>
    <t>ItemCollector</t>
  </si>
  <si>
    <t>MIN (incl.)</t>
  </si>
  <si>
    <t>MAX (excl.)</t>
  </si>
  <si>
    <t>infinity</t>
  </si>
  <si>
    <t>Good student</t>
  </si>
  <si>
    <t>Scores</t>
  </si>
  <si>
    <t>Team Communication</t>
  </si>
  <si>
    <t>Grading</t>
  </si>
  <si>
    <t>Standard student</t>
  </si>
  <si>
    <t>First PogamutUT2004 Steps</t>
  </si>
  <si>
    <t>(70%; 60%~50%]</t>
  </si>
  <si>
    <t>Yes</t>
  </si>
  <si>
    <t>Max Practice Score</t>
  </si>
  <si>
    <t>Zkouška</t>
  </si>
  <si>
    <t>Description</t>
  </si>
  <si>
    <t>DM Bot</t>
  </si>
  <si>
    <t>Too many absences, bad performance</t>
  </si>
  <si>
    <t>Full attendence, good performance</t>
  </si>
  <si>
    <t>Full attendence, average performance</t>
  </si>
  <si>
    <t>Too many absences, but does tournaments</t>
  </si>
  <si>
    <t>Too many absences, but rocks during tournaments</t>
  </si>
  <si>
    <t>Single (unfortunate) absence, good performance</t>
  </si>
  <si>
    <t>Single (unfortunate) absence, exceptional performance</t>
  </si>
  <si>
    <t>COURSE FINAL EXAM</t>
  </si>
  <si>
    <t>Zápočtový test</t>
  </si>
  <si>
    <t>We'll give you some extra assignment so you can attend PRACTICE FINAL TEST</t>
  </si>
  <si>
    <t>You may attend "PRACTICE FINAL TEST"  to PASS THE PRACTICE</t>
  </si>
  <si>
    <t>You have passed the practice! You do NOT need to attend the "Practice Final Test"</t>
  </si>
  <si>
    <t>Name</t>
  </si>
  <si>
    <t>Test AVG [%]</t>
  </si>
  <si>
    <t>Test [Points]</t>
  </si>
  <si>
    <t>Attendance [Points]</t>
  </si>
  <si>
    <t>Assignment [Points]</t>
  </si>
  <si>
    <t>Tournament [Points]</t>
  </si>
  <si>
    <t>Final Score [Points]</t>
  </si>
  <si>
    <t>Not so good student</t>
  </si>
  <si>
    <t>PASSED!</t>
  </si>
  <si>
    <t>GRADE</t>
  </si>
  <si>
    <t>ChatBot</t>
  </si>
  <si>
    <t>Tuesdays [1]</t>
  </si>
  <si>
    <t>Tuesdays [2]</t>
  </si>
  <si>
    <t>Surprise lesson</t>
  </si>
  <si>
    <t>No</t>
  </si>
  <si>
    <t>Conclusion, exam checklist</t>
  </si>
  <si>
    <t>Average student</t>
  </si>
  <si>
    <t>26.4.2015 8:00</t>
  </si>
  <si>
    <t>Deathmatch</t>
  </si>
  <si>
    <t>BOD, POSH, yaPOSH</t>
  </si>
  <si>
    <t>yaPOSH DM Bot</t>
  </si>
  <si>
    <t>yaPOSH CTF Bot</t>
  </si>
  <si>
    <t>Capture the Flag</t>
  </si>
  <si>
    <t>yaPOSH CTF Team</t>
  </si>
  <si>
    <t>27.3.2016 8:00</t>
  </si>
  <si>
    <t>9.4.2015 8:00</t>
  </si>
  <si>
    <t>16.5.2016 8:00</t>
  </si>
  <si>
    <t>Lab Number</t>
  </si>
  <si>
    <t>LABS FINAL TEST</t>
  </si>
  <si>
    <t>Total labs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</si>
</sst>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114"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2" xfId="0" applyFont="1" applyBorder="1"/>
    <xf numFmtId="14" fontId="0" fillId="0" borderId="2" xfId="0" applyNumberFormat="1" applyBorder="1"/>
    <xf numFmtId="0" fontId="0" fillId="0" borderId="2" xfId="0" applyBorder="1"/>
    <xf numFmtId="0" fontId="4" fillId="3" borderId="4" xfId="2" applyFont="1" applyBorder="1" applyAlignment="1">
      <alignment wrapText="1"/>
    </xf>
    <xf numFmtId="0" fontId="0" fillId="0" borderId="0" xfId="0" applyBorder="1"/>
    <xf numFmtId="0" fontId="3" fillId="0" borderId="5" xfId="0" applyFont="1" applyBorder="1"/>
    <xf numFmtId="0" fontId="3" fillId="0" borderId="5" xfId="0" applyNumberFormat="1" applyFont="1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3" borderId="6" xfId="2" applyFont="1" applyBorder="1"/>
    <xf numFmtId="14" fontId="3" fillId="3" borderId="6" xfId="2" applyNumberFormat="1" applyFont="1" applyBorder="1"/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3" fillId="3" borderId="6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9" fontId="4" fillId="3" borderId="7" xfId="2" applyNumberFormat="1" applyFont="1" applyBorder="1" applyAlignment="1">
      <alignment horizontal="center" wrapText="1"/>
    </xf>
    <xf numFmtId="14" fontId="3" fillId="3" borderId="11" xfId="2" applyNumberFormat="1" applyFont="1" applyBorder="1"/>
    <xf numFmtId="0" fontId="0" fillId="0" borderId="12" xfId="0" applyBorder="1"/>
    <xf numFmtId="0" fontId="0" fillId="0" borderId="9" xfId="0" applyBorder="1"/>
    <xf numFmtId="0" fontId="3" fillId="3" borderId="14" xfId="2" applyFont="1" applyBorder="1"/>
    <xf numFmtId="0" fontId="3" fillId="0" borderId="15" xfId="0" applyFont="1" applyBorder="1"/>
    <xf numFmtId="0" fontId="3" fillId="3" borderId="16" xfId="2" applyFont="1" applyBorder="1"/>
    <xf numFmtId="0" fontId="6" fillId="2" borderId="12" xfId="1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14" xfId="2" applyFont="1" applyBorder="1" applyAlignment="1">
      <alignment horizontal="center"/>
    </xf>
    <xf numFmtId="0" fontId="0" fillId="0" borderId="15" xfId="0" applyBorder="1"/>
    <xf numFmtId="0" fontId="3" fillId="0" borderId="2" xfId="0" applyNumberFormat="1" applyFont="1" applyBorder="1"/>
    <xf numFmtId="0" fontId="3" fillId="3" borderId="8" xfId="2" applyFont="1" applyBorder="1"/>
    <xf numFmtId="0" fontId="3" fillId="3" borderId="8" xfId="2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0" xfId="0" applyAlignment="1">
      <alignment wrapText="1"/>
    </xf>
    <xf numFmtId="0" fontId="0" fillId="0" borderId="19" xfId="0" applyBorder="1"/>
    <xf numFmtId="49" fontId="0" fillId="0" borderId="0" xfId="0" applyNumberFormat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3" borderId="8" xfId="2" applyFont="1" applyBorder="1" applyAlignment="1">
      <alignment horizontal="center"/>
    </xf>
    <xf numFmtId="0" fontId="0" fillId="0" borderId="20" xfId="0" applyBorder="1"/>
    <xf numFmtId="14" fontId="0" fillId="0" borderId="19" xfId="0" applyNumberFormat="1" applyBorder="1"/>
    <xf numFmtId="0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19" xfId="0" applyNumberFormat="1" applyBorder="1" applyAlignment="1">
      <alignment horizontal="right" vertical="center"/>
    </xf>
    <xf numFmtId="0" fontId="4" fillId="0" borderId="19" xfId="0" applyFont="1" applyBorder="1"/>
    <xf numFmtId="0" fontId="0" fillId="0" borderId="0" xfId="0" applyFont="1"/>
    <xf numFmtId="0" fontId="6" fillId="2" borderId="0" xfId="1" applyFont="1" applyBorder="1" applyAlignment="1">
      <alignment wrapText="1"/>
    </xf>
    <xf numFmtId="0" fontId="6" fillId="2" borderId="0" xfId="1" applyFont="1" applyAlignment="1">
      <alignment wrapText="1"/>
    </xf>
    <xf numFmtId="0" fontId="0" fillId="3" borderId="10" xfId="2" applyFont="1" applyBorder="1" applyAlignment="1">
      <alignment wrapText="1"/>
    </xf>
    <xf numFmtId="0" fontId="0" fillId="3" borderId="4" xfId="2" applyFont="1" applyBorder="1" applyAlignment="1">
      <alignment wrapText="1"/>
    </xf>
    <xf numFmtId="0" fontId="0" fillId="3" borderId="4" xfId="2" applyFont="1" applyBorder="1" applyAlignment="1">
      <alignment horizontal="center" wrapText="1"/>
    </xf>
    <xf numFmtId="0" fontId="0" fillId="3" borderId="17" xfId="2" applyFont="1" applyBorder="1" applyAlignment="1">
      <alignment horizontal="center" wrapText="1"/>
    </xf>
    <xf numFmtId="9" fontId="4" fillId="3" borderId="4" xfId="2" applyNumberFormat="1" applyFont="1" applyBorder="1" applyAlignment="1">
      <alignment horizontal="center" wrapText="1"/>
    </xf>
    <xf numFmtId="0" fontId="6" fillId="2" borderId="0" xfId="1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4" borderId="0" xfId="0" applyFont="1" applyFill="1"/>
    <xf numFmtId="0" fontId="3" fillId="4" borderId="0" xfId="0" applyNumberFormat="1" applyFont="1" applyFill="1"/>
    <xf numFmtId="2" fontId="3" fillId="4" borderId="0" xfId="0" applyNumberFormat="1" applyFont="1" applyFill="1"/>
    <xf numFmtId="10" fontId="0" fillId="4" borderId="0" xfId="0" applyNumberFormat="1" applyFill="1"/>
    <xf numFmtId="0" fontId="5" fillId="4" borderId="0" xfId="0" applyFont="1" applyFill="1"/>
    <xf numFmtId="0" fontId="3" fillId="4" borderId="0" xfId="0" applyNumberFormat="1" applyFont="1" applyFill="1" applyAlignment="1"/>
    <xf numFmtId="0" fontId="0" fillId="4" borderId="0" xfId="0" applyFill="1"/>
    <xf numFmtId="0" fontId="3" fillId="5" borderId="0" xfId="0" applyFont="1" applyFill="1"/>
    <xf numFmtId="2" fontId="3" fillId="5" borderId="0" xfId="0" applyNumberFormat="1" applyFont="1" applyFill="1"/>
    <xf numFmtId="10" fontId="0" fillId="5" borderId="0" xfId="0" applyNumberFormat="1" applyFill="1"/>
    <xf numFmtId="0" fontId="5" fillId="5" borderId="0" xfId="0" applyFont="1" applyFill="1"/>
    <xf numFmtId="0" fontId="3" fillId="5" borderId="0" xfId="0" applyNumberFormat="1" applyFont="1" applyFill="1" applyAlignment="1"/>
    <xf numFmtId="0" fontId="0" fillId="5" borderId="0" xfId="0" applyFill="1"/>
    <xf numFmtId="0" fontId="3" fillId="5" borderId="0" xfId="0" applyNumberFormat="1" applyFont="1" applyFill="1"/>
    <xf numFmtId="0" fontId="13" fillId="7" borderId="0" xfId="0" applyFont="1" applyFill="1"/>
    <xf numFmtId="0" fontId="13" fillId="7" borderId="0" xfId="0" applyNumberFormat="1" applyFont="1" applyFill="1"/>
    <xf numFmtId="2" fontId="13" fillId="7" borderId="0" xfId="0" applyNumberFormat="1" applyFont="1" applyFill="1"/>
    <xf numFmtId="10" fontId="15" fillId="7" borderId="0" xfId="0" applyNumberFormat="1" applyFont="1" applyFill="1"/>
    <xf numFmtId="0" fontId="15" fillId="7" borderId="0" xfId="0" applyFont="1" applyFill="1"/>
    <xf numFmtId="0" fontId="13" fillId="7" borderId="0" xfId="0" applyNumberFormat="1" applyFont="1" applyFill="1" applyAlignment="1"/>
    <xf numFmtId="0" fontId="0" fillId="0" borderId="3" xfId="0" applyBorder="1"/>
    <xf numFmtId="0" fontId="16" fillId="0" borderId="21" xfId="1" applyFont="1" applyFill="1" applyBorder="1" applyAlignment="1">
      <alignment wrapText="1"/>
    </xf>
    <xf numFmtId="0" fontId="13" fillId="0" borderId="21" xfId="1" applyFont="1" applyFill="1" applyBorder="1" applyAlignment="1">
      <alignment horizontal="center" wrapText="1"/>
    </xf>
    <xf numFmtId="0" fontId="0" fillId="0" borderId="22" xfId="0" applyBorder="1"/>
    <xf numFmtId="0" fontId="3" fillId="0" borderId="22" xfId="0" applyFont="1" applyBorder="1"/>
    <xf numFmtId="0" fontId="7" fillId="2" borderId="21" xfId="1" applyFont="1" applyBorder="1"/>
    <xf numFmtId="0" fontId="6" fillId="2" borderId="21" xfId="1" applyFont="1" applyBorder="1"/>
    <xf numFmtId="0" fontId="2" fillId="2" borderId="21" xfId="1" applyBorder="1"/>
    <xf numFmtId="0" fontId="12" fillId="0" borderId="3" xfId="0" applyFont="1" applyBorder="1"/>
    <xf numFmtId="0" fontId="3" fillId="0" borderId="3" xfId="0" applyFont="1" applyBorder="1" applyAlignment="1">
      <alignment horizontal="right"/>
    </xf>
    <xf numFmtId="0" fontId="7" fillId="2" borderId="0" xfId="1" applyFont="1" applyBorder="1" applyAlignment="1">
      <alignment horizontal="center" vertical="center" wrapText="1"/>
    </xf>
    <xf numFmtId="0" fontId="13" fillId="6" borderId="3" xfId="0" applyFont="1" applyFill="1" applyBorder="1"/>
    <xf numFmtId="2" fontId="13" fillId="6" borderId="3" xfId="0" applyNumberFormat="1" applyFont="1" applyFill="1" applyBorder="1"/>
    <xf numFmtId="10" fontId="15" fillId="6" borderId="3" xfId="0" applyNumberFormat="1" applyFont="1" applyFill="1" applyBorder="1"/>
    <xf numFmtId="0" fontId="15" fillId="6" borderId="3" xfId="0" applyFont="1" applyFill="1" applyBorder="1"/>
    <xf numFmtId="0" fontId="13" fillId="6" borderId="3" xfId="0" applyNumberFormat="1" applyFont="1" applyFill="1" applyBorder="1" applyAlignment="1"/>
    <xf numFmtId="0" fontId="3" fillId="7" borderId="0" xfId="0" applyFont="1" applyFill="1"/>
    <xf numFmtId="0" fontId="3" fillId="7" borderId="0" xfId="0" applyNumberFormat="1" applyFont="1" applyFill="1"/>
    <xf numFmtId="2" fontId="3" fillId="7" borderId="0" xfId="0" applyNumberFormat="1" applyFont="1" applyFill="1"/>
    <xf numFmtId="10" fontId="0" fillId="7" borderId="0" xfId="0" applyNumberFormat="1" applyFill="1"/>
    <xf numFmtId="0" fontId="5" fillId="7" borderId="0" xfId="0" applyFont="1" applyFill="1"/>
    <xf numFmtId="0" fontId="3" fillId="7" borderId="0" xfId="0" applyNumberFormat="1" applyFont="1" applyFill="1" applyAlignment="1"/>
    <xf numFmtId="0" fontId="0" fillId="7" borderId="0" xfId="0" applyFill="1"/>
    <xf numFmtId="14" fontId="0" fillId="0" borderId="0" xfId="0" applyNumberFormat="1" applyFont="1"/>
    <xf numFmtId="0" fontId="7" fillId="2" borderId="12" xfId="1" applyFont="1" applyBorder="1" applyAlignment="1">
      <alignment horizontal="center" vertical="center" wrapText="1"/>
    </xf>
    <xf numFmtId="0" fontId="7" fillId="2" borderId="13" xfId="1" applyFont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wrapText="1"/>
    </xf>
    <xf numFmtId="0" fontId="8" fillId="4" borderId="0" xfId="0" applyFont="1" applyFill="1" applyAlignment="1">
      <alignment horizontal="left"/>
    </xf>
    <xf numFmtId="0" fontId="14" fillId="6" borderId="3" xfId="0" applyFont="1" applyFill="1" applyBorder="1" applyAlignment="1">
      <alignment horizontal="left"/>
    </xf>
    <xf numFmtId="0" fontId="6" fillId="2" borderId="0" xfId="1" applyFont="1" applyBorder="1" applyAlignment="1">
      <alignment horizontal="center" wrapText="1"/>
    </xf>
    <xf numFmtId="0" fontId="8" fillId="7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4" fillId="7" borderId="0" xfId="0" applyFont="1" applyFill="1" applyAlignment="1">
      <alignment horizontal="left"/>
    </xf>
  </cellXfs>
  <cellStyles count="3">
    <cellStyle name="normální" xfId="0" builtinId="0"/>
    <cellStyle name="Poznámka" xfId="2" builtinId="10"/>
    <cellStyle name="Správně" xfId="1" builtinId="26"/>
  </cellStyles>
  <dxfs count="0"/>
  <tableStyles count="0" defaultTableStyle="TableStyleMedium9" defaultPivotStyle="PivotStyleLight16"/>
  <colors>
    <mruColors>
      <color rgb="FFCCECFF"/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selection sqref="A1:H20"/>
    </sheetView>
  </sheetViews>
  <sheetFormatPr defaultRowHeight="15"/>
  <cols>
    <col min="1" max="1" width="22.42578125" customWidth="1"/>
    <col min="2" max="2" width="13" customWidth="1"/>
    <col min="3" max="3" width="27.85546875" customWidth="1"/>
    <col min="4" max="4" width="11.140625" customWidth="1"/>
    <col min="5" max="5" width="11.5703125" customWidth="1"/>
    <col min="6" max="6" width="11.7109375" customWidth="1"/>
    <col min="7" max="7" width="17.7109375" customWidth="1"/>
    <col min="8" max="8" width="12.42578125" customWidth="1"/>
    <col min="9" max="9" width="17.42578125" customWidth="1"/>
    <col min="10" max="10" width="12.85546875" customWidth="1"/>
    <col min="11" max="11" width="25" customWidth="1"/>
    <col min="12" max="12" width="23.42578125" customWidth="1"/>
    <col min="13" max="13" width="13.28515625" customWidth="1"/>
    <col min="14" max="14" width="11" customWidth="1"/>
    <col min="15" max="15" width="17.7109375" customWidth="1"/>
    <col min="16" max="16" width="11.85546875" customWidth="1"/>
    <col min="17" max="17" width="16" customWidth="1"/>
    <col min="18" max="18" width="17.5703125" customWidth="1"/>
    <col min="19" max="19" width="12.140625" customWidth="1"/>
    <col min="22" max="22" width="9.85546875" customWidth="1"/>
  </cols>
  <sheetData>
    <row r="1" spans="1:22" ht="37.5" customHeight="1">
      <c r="A1" s="105" t="s">
        <v>102</v>
      </c>
      <c r="B1" s="91" t="s">
        <v>86</v>
      </c>
      <c r="C1" s="51" t="s">
        <v>40</v>
      </c>
      <c r="D1" s="50" t="s">
        <v>9</v>
      </c>
      <c r="E1" s="50" t="s">
        <v>0</v>
      </c>
      <c r="F1" s="50" t="s">
        <v>6</v>
      </c>
      <c r="G1" s="50" t="s">
        <v>1</v>
      </c>
      <c r="H1" s="27" t="s">
        <v>8</v>
      </c>
      <c r="I1" s="105" t="s">
        <v>102</v>
      </c>
      <c r="J1" s="91" t="s">
        <v>87</v>
      </c>
      <c r="K1" s="51" t="s">
        <v>40</v>
      </c>
      <c r="L1" s="50" t="s">
        <v>9</v>
      </c>
      <c r="M1" s="50" t="s">
        <v>0</v>
      </c>
      <c r="N1" s="50" t="s">
        <v>6</v>
      </c>
      <c r="O1" s="50" t="s">
        <v>1</v>
      </c>
      <c r="P1" s="27" t="s">
        <v>8</v>
      </c>
      <c r="Q1" s="105" t="s">
        <v>2</v>
      </c>
      <c r="R1" s="57" t="s">
        <v>75</v>
      </c>
      <c r="S1" s="110" t="s">
        <v>25</v>
      </c>
      <c r="T1" s="110"/>
      <c r="U1" s="110"/>
      <c r="V1" s="110"/>
    </row>
    <row r="2" spans="1:22" ht="45.75" thickBot="1">
      <c r="A2" s="106"/>
      <c r="B2" s="52"/>
      <c r="C2" s="53"/>
      <c r="D2" s="53"/>
      <c r="E2" s="6" t="s">
        <v>10</v>
      </c>
      <c r="F2" s="54"/>
      <c r="G2" s="6" t="s">
        <v>11</v>
      </c>
      <c r="H2" s="55"/>
      <c r="I2" s="106"/>
      <c r="J2" s="53"/>
      <c r="K2" s="53"/>
      <c r="L2" s="53"/>
      <c r="M2" s="6" t="s">
        <v>10</v>
      </c>
      <c r="N2" s="54"/>
      <c r="O2" s="6" t="s">
        <v>11</v>
      </c>
      <c r="P2" s="55"/>
      <c r="Q2" s="106"/>
      <c r="R2" s="6" t="s">
        <v>15</v>
      </c>
      <c r="S2" s="56" t="s">
        <v>32</v>
      </c>
      <c r="T2" s="20" t="s">
        <v>26</v>
      </c>
      <c r="U2" s="20" t="s">
        <v>27</v>
      </c>
      <c r="V2" s="56" t="s">
        <v>57</v>
      </c>
    </row>
    <row r="3" spans="1:22">
      <c r="A3" s="22">
        <v>1</v>
      </c>
      <c r="B3" s="1">
        <v>42430</v>
      </c>
      <c r="C3" t="s">
        <v>41</v>
      </c>
      <c r="D3" s="14">
        <v>2</v>
      </c>
      <c r="E3" s="1" t="s">
        <v>5</v>
      </c>
      <c r="F3" s="18">
        <v>6</v>
      </c>
      <c r="G3" t="s">
        <v>7</v>
      </c>
      <c r="H3" s="28">
        <v>10</v>
      </c>
      <c r="I3" s="22">
        <v>1</v>
      </c>
      <c r="J3" s="1">
        <v>42430</v>
      </c>
      <c r="K3" t="s">
        <v>41</v>
      </c>
      <c r="L3" s="14">
        <v>2</v>
      </c>
      <c r="M3" s="1" t="s">
        <v>5</v>
      </c>
      <c r="N3" s="18">
        <v>6</v>
      </c>
      <c r="O3" t="s">
        <v>7</v>
      </c>
      <c r="P3" s="28">
        <v>10</v>
      </c>
      <c r="Q3" s="38"/>
      <c r="S3" s="18"/>
      <c r="T3" s="18"/>
      <c r="U3" s="18"/>
      <c r="V3" s="18"/>
    </row>
    <row r="4" spans="1:22">
      <c r="A4" s="22">
        <f>A3+1</f>
        <v>2</v>
      </c>
      <c r="B4" s="1">
        <f t="shared" ref="B4:B15" si="0">B3+7</f>
        <v>42437</v>
      </c>
      <c r="C4" t="s">
        <v>56</v>
      </c>
      <c r="D4" s="14">
        <v>2</v>
      </c>
      <c r="E4" s="1" t="s">
        <v>58</v>
      </c>
      <c r="F4" s="14">
        <v>6</v>
      </c>
      <c r="G4" t="s">
        <v>85</v>
      </c>
      <c r="H4" s="28">
        <v>5</v>
      </c>
      <c r="I4" s="22">
        <f>I3+1</f>
        <v>2</v>
      </c>
      <c r="J4" s="1">
        <f t="shared" ref="J4:J10" si="1">J3+7</f>
        <v>42437</v>
      </c>
      <c r="K4" t="s">
        <v>56</v>
      </c>
      <c r="L4" s="14">
        <v>2</v>
      </c>
      <c r="M4" s="1" t="s">
        <v>58</v>
      </c>
      <c r="N4" s="14">
        <v>6</v>
      </c>
      <c r="O4" t="s">
        <v>85</v>
      </c>
      <c r="P4" s="28">
        <v>5</v>
      </c>
      <c r="Q4" s="38"/>
      <c r="S4" s="18"/>
      <c r="T4" s="18"/>
      <c r="U4" s="18"/>
      <c r="V4" s="18"/>
    </row>
    <row r="5" spans="1:22">
      <c r="A5" s="22">
        <f t="shared" ref="A5" si="2">A4+1</f>
        <v>3</v>
      </c>
      <c r="B5" s="1">
        <f t="shared" si="0"/>
        <v>42444</v>
      </c>
      <c r="C5" t="s">
        <v>42</v>
      </c>
      <c r="D5" s="14">
        <v>2</v>
      </c>
      <c r="E5" s="1" t="s">
        <v>58</v>
      </c>
      <c r="F5" s="14">
        <v>6</v>
      </c>
      <c r="G5" t="s">
        <v>37</v>
      </c>
      <c r="H5" s="28">
        <v>10</v>
      </c>
      <c r="I5" s="22">
        <f t="shared" ref="I5" si="3">I4+1</f>
        <v>3</v>
      </c>
      <c r="J5" s="1">
        <f t="shared" si="1"/>
        <v>42444</v>
      </c>
      <c r="K5" t="s">
        <v>42</v>
      </c>
      <c r="L5" s="14">
        <v>2</v>
      </c>
      <c r="M5" s="1" t="s">
        <v>58</v>
      </c>
      <c r="N5" s="14">
        <v>6</v>
      </c>
      <c r="O5" t="s">
        <v>37</v>
      </c>
      <c r="P5" s="28">
        <v>10</v>
      </c>
      <c r="Q5" s="38"/>
      <c r="S5" s="18"/>
      <c r="T5" s="18"/>
      <c r="U5" s="18"/>
      <c r="V5" s="18"/>
    </row>
    <row r="6" spans="1:22">
      <c r="A6" s="22">
        <v>4</v>
      </c>
      <c r="B6" s="1">
        <f t="shared" si="0"/>
        <v>42451</v>
      </c>
      <c r="C6" t="s">
        <v>39</v>
      </c>
      <c r="D6" s="15">
        <v>2</v>
      </c>
      <c r="E6" s="1" t="s">
        <v>58</v>
      </c>
      <c r="F6" s="18">
        <v>6</v>
      </c>
      <c r="G6" t="s">
        <v>39</v>
      </c>
      <c r="H6" s="28">
        <v>10</v>
      </c>
      <c r="I6" s="22">
        <v>4</v>
      </c>
      <c r="J6" s="1">
        <f t="shared" si="1"/>
        <v>42451</v>
      </c>
      <c r="K6" t="s">
        <v>39</v>
      </c>
      <c r="L6" s="15">
        <v>2</v>
      </c>
      <c r="M6" s="1" t="s">
        <v>58</v>
      </c>
      <c r="N6" s="18">
        <v>6</v>
      </c>
      <c r="O6" t="s">
        <v>39</v>
      </c>
      <c r="P6" s="28">
        <v>10</v>
      </c>
      <c r="Q6" s="38"/>
      <c r="S6" s="18"/>
      <c r="T6" s="18"/>
      <c r="U6" s="18"/>
      <c r="V6" s="18"/>
    </row>
    <row r="7" spans="1:22">
      <c r="A7" s="22">
        <v>5</v>
      </c>
      <c r="B7" s="1">
        <f t="shared" si="0"/>
        <v>42458</v>
      </c>
      <c r="C7" t="s">
        <v>45</v>
      </c>
      <c r="D7" s="15">
        <v>2</v>
      </c>
      <c r="E7" s="1" t="s">
        <v>58</v>
      </c>
      <c r="F7" s="18">
        <v>6</v>
      </c>
      <c r="G7" t="s">
        <v>43</v>
      </c>
      <c r="H7" s="28">
        <v>5</v>
      </c>
      <c r="I7" s="22">
        <v>5</v>
      </c>
      <c r="J7" s="1">
        <f t="shared" si="1"/>
        <v>42458</v>
      </c>
      <c r="K7" t="s">
        <v>45</v>
      </c>
      <c r="L7" s="15">
        <v>2</v>
      </c>
      <c r="M7" s="1" t="s">
        <v>58</v>
      </c>
      <c r="N7" s="18">
        <v>6</v>
      </c>
      <c r="O7" t="s">
        <v>43</v>
      </c>
      <c r="P7" s="28">
        <v>5</v>
      </c>
      <c r="Q7" s="38" t="s">
        <v>99</v>
      </c>
      <c r="R7" t="s">
        <v>3</v>
      </c>
      <c r="S7" s="18">
        <v>16</v>
      </c>
      <c r="T7" s="18">
        <f>S7*3/4</f>
        <v>12</v>
      </c>
      <c r="U7" s="18">
        <f>S7*2/4</f>
        <v>8</v>
      </c>
      <c r="V7" s="18">
        <f>S7*1/4</f>
        <v>4</v>
      </c>
    </row>
    <row r="8" spans="1:22">
      <c r="A8" s="22">
        <v>6</v>
      </c>
      <c r="B8" s="1">
        <f t="shared" si="0"/>
        <v>42465</v>
      </c>
      <c r="C8" t="s">
        <v>44</v>
      </c>
      <c r="D8" s="14">
        <v>2</v>
      </c>
      <c r="E8" s="1" t="s">
        <v>58</v>
      </c>
      <c r="F8" s="18">
        <v>6</v>
      </c>
      <c r="G8" t="s">
        <v>38</v>
      </c>
      <c r="H8" s="28">
        <v>10</v>
      </c>
      <c r="I8" s="22">
        <v>6</v>
      </c>
      <c r="J8" s="1">
        <f t="shared" si="1"/>
        <v>42465</v>
      </c>
      <c r="K8" t="s">
        <v>44</v>
      </c>
      <c r="L8" s="14">
        <v>2</v>
      </c>
      <c r="M8" s="1" t="s">
        <v>58</v>
      </c>
      <c r="N8" s="18">
        <v>6</v>
      </c>
      <c r="O8" t="s">
        <v>38</v>
      </c>
      <c r="P8" s="28">
        <v>10</v>
      </c>
      <c r="Q8" s="38"/>
    </row>
    <row r="9" spans="1:22">
      <c r="A9" s="35">
        <v>7</v>
      </c>
      <c r="B9" s="1">
        <f t="shared" si="0"/>
        <v>42472</v>
      </c>
      <c r="C9" t="s">
        <v>46</v>
      </c>
      <c r="D9" s="14">
        <v>2</v>
      </c>
      <c r="E9" s="1" t="s">
        <v>58</v>
      </c>
      <c r="F9" s="18">
        <v>6</v>
      </c>
      <c r="G9" t="s">
        <v>47</v>
      </c>
      <c r="H9" s="28">
        <v>5</v>
      </c>
      <c r="I9" s="35">
        <v>7</v>
      </c>
      <c r="J9" s="1">
        <f t="shared" si="1"/>
        <v>42472</v>
      </c>
      <c r="K9" t="s">
        <v>46</v>
      </c>
      <c r="L9" s="14">
        <v>2</v>
      </c>
      <c r="M9" s="1" t="s">
        <v>58</v>
      </c>
      <c r="N9" s="18">
        <v>6</v>
      </c>
      <c r="O9" t="s">
        <v>47</v>
      </c>
      <c r="P9" s="28">
        <v>5</v>
      </c>
      <c r="Q9" s="38" t="s">
        <v>100</v>
      </c>
      <c r="R9" t="s">
        <v>19</v>
      </c>
      <c r="S9" s="18">
        <v>16</v>
      </c>
      <c r="T9" s="18">
        <f>S9*3/4</f>
        <v>12</v>
      </c>
      <c r="U9" s="18">
        <f>S9*2/4</f>
        <v>8</v>
      </c>
      <c r="V9" s="18">
        <f>S9*1/4</f>
        <v>4</v>
      </c>
    </row>
    <row r="10" spans="1:22">
      <c r="A10" s="22">
        <v>8</v>
      </c>
      <c r="B10" s="1">
        <f t="shared" si="0"/>
        <v>42479</v>
      </c>
      <c r="C10" t="s">
        <v>93</v>
      </c>
      <c r="D10" s="14">
        <v>2</v>
      </c>
      <c r="E10" s="1" t="s">
        <v>58</v>
      </c>
      <c r="F10" s="18">
        <v>6</v>
      </c>
      <c r="G10" t="s">
        <v>62</v>
      </c>
      <c r="H10" s="28">
        <v>10</v>
      </c>
      <c r="I10" s="22">
        <v>8</v>
      </c>
      <c r="J10" s="1">
        <f t="shared" si="1"/>
        <v>42479</v>
      </c>
      <c r="K10" t="s">
        <v>93</v>
      </c>
      <c r="L10" s="14">
        <v>2</v>
      </c>
      <c r="M10" s="1" t="s">
        <v>58</v>
      </c>
      <c r="N10" s="18">
        <v>6</v>
      </c>
      <c r="O10" t="s">
        <v>62</v>
      </c>
      <c r="P10" s="28">
        <v>10</v>
      </c>
      <c r="Q10" s="38"/>
      <c r="S10" s="18"/>
      <c r="T10" s="18"/>
      <c r="U10" s="18"/>
      <c r="V10" s="18"/>
    </row>
    <row r="11" spans="1:22">
      <c r="A11" s="22">
        <v>9</v>
      </c>
      <c r="B11" s="104">
        <f>B10+7</f>
        <v>42486</v>
      </c>
      <c r="C11" t="s">
        <v>94</v>
      </c>
      <c r="D11" s="14">
        <v>2</v>
      </c>
      <c r="E11" s="1" t="s">
        <v>58</v>
      </c>
      <c r="F11" s="18">
        <v>6</v>
      </c>
      <c r="G11" t="s">
        <v>95</v>
      </c>
      <c r="H11" s="28">
        <v>5</v>
      </c>
      <c r="I11" s="22">
        <v>9</v>
      </c>
      <c r="J11" s="104">
        <f>J10+7</f>
        <v>42486</v>
      </c>
      <c r="K11" t="s">
        <v>94</v>
      </c>
      <c r="L11" s="14">
        <v>2</v>
      </c>
      <c r="M11" s="1" t="s">
        <v>58</v>
      </c>
      <c r="N11" s="18">
        <v>6</v>
      </c>
      <c r="O11" t="s">
        <v>95</v>
      </c>
      <c r="P11" s="28">
        <v>5</v>
      </c>
      <c r="Q11" s="38" t="s">
        <v>92</v>
      </c>
      <c r="R11" t="s">
        <v>20</v>
      </c>
      <c r="S11" s="18">
        <v>20</v>
      </c>
      <c r="T11" s="18">
        <f>S11*3/4</f>
        <v>15</v>
      </c>
      <c r="U11" s="18">
        <f>S11*2/4</f>
        <v>10</v>
      </c>
      <c r="V11" s="18">
        <f>S11*1/4</f>
        <v>5</v>
      </c>
    </row>
    <row r="12" spans="1:22">
      <c r="A12" s="22">
        <v>10</v>
      </c>
      <c r="B12" s="104">
        <f>B11+7</f>
        <v>42493</v>
      </c>
      <c r="C12" t="s">
        <v>97</v>
      </c>
      <c r="D12" s="14">
        <v>2</v>
      </c>
      <c r="E12" s="1" t="s">
        <v>58</v>
      </c>
      <c r="F12" s="18">
        <v>6</v>
      </c>
      <c r="G12" t="s">
        <v>96</v>
      </c>
      <c r="H12" s="28">
        <v>10</v>
      </c>
      <c r="I12" s="22">
        <v>10</v>
      </c>
      <c r="J12" s="104">
        <f t="shared" ref="J12:J15" si="4">J11+7</f>
        <v>42493</v>
      </c>
      <c r="K12" t="s">
        <v>97</v>
      </c>
      <c r="L12" s="14">
        <v>2</v>
      </c>
      <c r="M12" s="1" t="s">
        <v>58</v>
      </c>
      <c r="N12" s="18">
        <v>6</v>
      </c>
      <c r="O12" t="s">
        <v>96</v>
      </c>
      <c r="P12" s="28">
        <v>10</v>
      </c>
      <c r="Q12" s="38"/>
      <c r="S12" s="18"/>
      <c r="T12" s="18"/>
      <c r="U12" s="18"/>
      <c r="V12" s="18"/>
    </row>
    <row r="13" spans="1:22">
      <c r="A13" s="22">
        <v>11</v>
      </c>
      <c r="B13" s="104">
        <f>B12+7</f>
        <v>42500</v>
      </c>
      <c r="C13" t="s">
        <v>53</v>
      </c>
      <c r="D13" s="14">
        <v>2</v>
      </c>
      <c r="E13" s="1" t="s">
        <v>58</v>
      </c>
      <c r="F13" s="18">
        <v>6</v>
      </c>
      <c r="G13" s="36" t="s">
        <v>98</v>
      </c>
      <c r="H13" s="28">
        <v>25</v>
      </c>
      <c r="I13" s="22">
        <v>11</v>
      </c>
      <c r="J13" s="104">
        <f t="shared" si="4"/>
        <v>42500</v>
      </c>
      <c r="K13" t="s">
        <v>53</v>
      </c>
      <c r="L13" s="14">
        <v>2</v>
      </c>
      <c r="M13" s="1" t="s">
        <v>58</v>
      </c>
      <c r="N13" s="18">
        <v>6</v>
      </c>
      <c r="O13" s="36" t="s">
        <v>98</v>
      </c>
      <c r="P13" s="28">
        <v>25</v>
      </c>
    </row>
    <row r="14" spans="1:22">
      <c r="A14" s="22">
        <v>12</v>
      </c>
      <c r="B14" s="104">
        <f>B13+7</f>
        <v>42507</v>
      </c>
      <c r="C14" t="s">
        <v>88</v>
      </c>
      <c r="D14" s="14">
        <v>10</v>
      </c>
      <c r="E14" s="1" t="s">
        <v>89</v>
      </c>
      <c r="F14" s="18"/>
      <c r="H14" s="28"/>
      <c r="I14" s="22">
        <v>12</v>
      </c>
      <c r="J14" s="104">
        <f t="shared" si="4"/>
        <v>42507</v>
      </c>
      <c r="K14" t="s">
        <v>88</v>
      </c>
      <c r="L14" s="14">
        <v>10</v>
      </c>
      <c r="M14" s="1" t="s">
        <v>89</v>
      </c>
      <c r="N14" s="18"/>
      <c r="P14" s="28"/>
      <c r="Q14" s="38" t="s">
        <v>101</v>
      </c>
      <c r="R14" s="49" t="s">
        <v>4</v>
      </c>
      <c r="S14" s="18">
        <v>28</v>
      </c>
      <c r="T14" s="40">
        <f>S14*3/4</f>
        <v>21</v>
      </c>
      <c r="U14" s="40">
        <f>S14*2/4</f>
        <v>14</v>
      </c>
      <c r="V14" s="40">
        <f>S14*1/4</f>
        <v>7</v>
      </c>
    </row>
    <row r="15" spans="1:22">
      <c r="A15" s="22">
        <v>13</v>
      </c>
      <c r="B15" s="1">
        <f t="shared" si="0"/>
        <v>42514</v>
      </c>
      <c r="C15" t="s">
        <v>90</v>
      </c>
      <c r="D15" s="14"/>
      <c r="E15" s="1" t="s">
        <v>89</v>
      </c>
      <c r="F15" s="18"/>
      <c r="G15" s="36"/>
      <c r="H15" s="28"/>
      <c r="I15" s="22">
        <v>13</v>
      </c>
      <c r="J15" s="104">
        <f t="shared" si="4"/>
        <v>42514</v>
      </c>
      <c r="K15" t="s">
        <v>90</v>
      </c>
      <c r="L15" s="14"/>
      <c r="M15" s="1" t="s">
        <v>89</v>
      </c>
      <c r="N15" s="18"/>
      <c r="O15" s="36"/>
      <c r="P15" s="28"/>
      <c r="Q15" s="38"/>
      <c r="R15" s="49"/>
      <c r="S15" s="18"/>
      <c r="T15" s="40"/>
      <c r="U15" s="40"/>
      <c r="V15" s="40"/>
    </row>
    <row r="16" spans="1:22">
      <c r="A16" s="42" t="s">
        <v>103</v>
      </c>
      <c r="B16" s="43">
        <f t="shared" ref="B16" si="5">B15+7</f>
        <v>42521</v>
      </c>
      <c r="C16" s="37" t="s">
        <v>71</v>
      </c>
      <c r="D16" s="44"/>
      <c r="E16" s="43"/>
      <c r="F16" s="45"/>
      <c r="G16" s="37"/>
      <c r="H16" s="46"/>
      <c r="I16" s="42"/>
      <c r="J16" s="43">
        <f t="shared" ref="J16" si="6">J15+7</f>
        <v>42521</v>
      </c>
      <c r="K16" s="37" t="s">
        <v>71</v>
      </c>
      <c r="L16" s="44"/>
      <c r="M16" s="43"/>
      <c r="N16" s="45"/>
      <c r="O16" s="37"/>
      <c r="P16" s="46"/>
      <c r="Q16" s="47"/>
      <c r="R16" s="48"/>
      <c r="S16" s="45"/>
      <c r="T16" s="45"/>
      <c r="U16" s="45"/>
      <c r="V16" s="45"/>
    </row>
    <row r="17" spans="1:22">
      <c r="A17" s="23" t="s">
        <v>70</v>
      </c>
      <c r="B17" s="4">
        <v>42158</v>
      </c>
      <c r="C17" s="5" t="s">
        <v>60</v>
      </c>
      <c r="D17" s="16"/>
      <c r="E17" s="4"/>
      <c r="F17" s="19"/>
      <c r="G17" s="5"/>
      <c r="H17" s="29"/>
      <c r="I17" s="23"/>
      <c r="J17" s="4">
        <v>42158</v>
      </c>
      <c r="K17" s="5" t="s">
        <v>60</v>
      </c>
      <c r="L17" s="16"/>
      <c r="M17" s="4"/>
      <c r="N17" s="19"/>
      <c r="O17" s="5"/>
      <c r="P17" s="29"/>
      <c r="Q17" s="39"/>
      <c r="R17" s="7"/>
    </row>
    <row r="18" spans="1:22">
      <c r="A18" s="24" t="s">
        <v>12</v>
      </c>
      <c r="B18" s="21"/>
      <c r="C18" s="13"/>
      <c r="D18" s="17">
        <f>SUM(D3:D17)</f>
        <v>32</v>
      </c>
      <c r="E18" s="12"/>
      <c r="F18" s="17">
        <f>SUM(F3:F17)</f>
        <v>66</v>
      </c>
      <c r="G18" s="12"/>
      <c r="H18" s="30">
        <f>SUM(H3:H17)</f>
        <v>105</v>
      </c>
      <c r="I18" s="26" t="s">
        <v>12</v>
      </c>
      <c r="J18" s="12"/>
      <c r="K18" s="12"/>
      <c r="L18" s="17">
        <f>SUM(L3:L17)</f>
        <v>32</v>
      </c>
      <c r="M18" s="12"/>
      <c r="N18" s="17">
        <f>SUM(N3:N17)</f>
        <v>66</v>
      </c>
      <c r="O18" s="12"/>
      <c r="P18" s="30">
        <f>SUM(P3:P17)</f>
        <v>105</v>
      </c>
      <c r="Q18" s="12"/>
      <c r="R18" s="33"/>
      <c r="S18" s="34">
        <f>SUM(S3:S15)</f>
        <v>80</v>
      </c>
      <c r="T18" s="41"/>
      <c r="U18" s="41"/>
      <c r="V18" s="41"/>
    </row>
    <row r="19" spans="1:22">
      <c r="A19" s="25" t="s">
        <v>104</v>
      </c>
      <c r="B19" s="9">
        <v>12</v>
      </c>
      <c r="C19" s="10"/>
      <c r="D19" s="10"/>
      <c r="E19" s="8"/>
      <c r="F19" s="10"/>
      <c r="G19" s="10"/>
      <c r="H19" s="31"/>
      <c r="I19" s="25" t="s">
        <v>16</v>
      </c>
      <c r="J19" s="8">
        <v>12</v>
      </c>
      <c r="K19" s="8"/>
      <c r="L19" s="10"/>
      <c r="M19" s="8"/>
      <c r="N19" s="10"/>
      <c r="O19" s="10"/>
      <c r="P19" s="31"/>
      <c r="Q19" s="10"/>
      <c r="R19" s="5"/>
      <c r="S19" s="5"/>
      <c r="T19" s="5"/>
      <c r="U19" s="5"/>
      <c r="V19" s="5"/>
    </row>
    <row r="20" spans="1:22">
      <c r="A20" s="25" t="s">
        <v>59</v>
      </c>
      <c r="B20" s="32">
        <f>D18+F18+H18</f>
        <v>203</v>
      </c>
      <c r="C20" s="5"/>
      <c r="D20" s="5"/>
      <c r="E20" s="3"/>
      <c r="F20" s="5"/>
      <c r="G20" s="5"/>
      <c r="H20" s="31"/>
      <c r="I20" s="25" t="s">
        <v>59</v>
      </c>
      <c r="J20" s="3">
        <f>L18+N18+P18</f>
        <v>203</v>
      </c>
      <c r="K20" s="3"/>
      <c r="L20" s="5"/>
      <c r="M20" s="3"/>
      <c r="N20" s="5"/>
      <c r="O20" s="5"/>
      <c r="P20" s="23"/>
      <c r="Q20" s="5"/>
      <c r="R20" s="5"/>
      <c r="S20" s="5"/>
      <c r="T20" s="5"/>
      <c r="U20" s="5"/>
      <c r="V20" s="5"/>
    </row>
    <row r="21" spans="1:22" ht="15.75" thickBot="1">
      <c r="A21" s="84"/>
      <c r="B21" s="84"/>
      <c r="C21" s="84"/>
      <c r="D21" s="85"/>
      <c r="E21" s="84"/>
      <c r="F21" s="85"/>
      <c r="G21" s="84"/>
      <c r="H21" s="85"/>
      <c r="I21" s="84"/>
    </row>
    <row r="22" spans="1:22" ht="18.75">
      <c r="A22" s="86" t="s">
        <v>54</v>
      </c>
      <c r="B22" s="87" t="s">
        <v>48</v>
      </c>
      <c r="C22" s="87" t="s">
        <v>49</v>
      </c>
      <c r="D22" s="87"/>
      <c r="E22" s="87"/>
      <c r="F22" s="87"/>
      <c r="G22" s="87"/>
      <c r="H22" s="87"/>
      <c r="I22" s="88"/>
    </row>
    <row r="23" spans="1:22">
      <c r="A23" s="58" t="s">
        <v>22</v>
      </c>
      <c r="B23" s="11">
        <v>0</v>
      </c>
      <c r="C23" s="2">
        <v>135</v>
      </c>
      <c r="D23" t="s">
        <v>24</v>
      </c>
    </row>
    <row r="24" spans="1:22">
      <c r="A24" s="59" t="s">
        <v>23</v>
      </c>
      <c r="B24" s="11">
        <f>C23</f>
        <v>135</v>
      </c>
      <c r="C24" s="2">
        <v>160</v>
      </c>
      <c r="D24" t="s">
        <v>72</v>
      </c>
    </row>
    <row r="25" spans="1:22">
      <c r="A25" s="60" t="s">
        <v>21</v>
      </c>
      <c r="B25" s="11">
        <f>C24</f>
        <v>160</v>
      </c>
      <c r="C25" s="2">
        <v>190</v>
      </c>
      <c r="D25" t="s">
        <v>73</v>
      </c>
    </row>
    <row r="26" spans="1:22" ht="15.75" thickBot="1">
      <c r="A26" s="89" t="s">
        <v>83</v>
      </c>
      <c r="B26" s="90">
        <f>C25</f>
        <v>190</v>
      </c>
      <c r="C26" s="90" t="s">
        <v>50</v>
      </c>
      <c r="D26" s="81" t="s">
        <v>74</v>
      </c>
      <c r="E26" s="81"/>
      <c r="F26" s="81"/>
      <c r="G26" s="81"/>
      <c r="H26" s="81"/>
      <c r="I26" s="81"/>
    </row>
    <row r="27" spans="1:22" ht="15.75" thickBo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22" ht="30.75">
      <c r="A28" s="82" t="s">
        <v>34</v>
      </c>
      <c r="B28" s="107" t="s">
        <v>61</v>
      </c>
      <c r="C28" s="107"/>
      <c r="D28" s="83" t="s">
        <v>31</v>
      </c>
      <c r="E28" s="83" t="s">
        <v>30</v>
      </c>
      <c r="F28" s="83" t="s">
        <v>78</v>
      </c>
      <c r="G28" s="83" t="s">
        <v>76</v>
      </c>
      <c r="H28" s="83" t="s">
        <v>77</v>
      </c>
      <c r="I28" s="83"/>
      <c r="J28" s="83" t="s">
        <v>79</v>
      </c>
      <c r="K28" s="83"/>
      <c r="L28" s="83" t="s">
        <v>35</v>
      </c>
      <c r="M28" s="83" t="s">
        <v>80</v>
      </c>
      <c r="N28" s="83" t="s">
        <v>81</v>
      </c>
      <c r="O28" s="83" t="s">
        <v>84</v>
      </c>
    </row>
    <row r="29" spans="1:22">
      <c r="A29" s="61" t="s">
        <v>14</v>
      </c>
      <c r="B29" s="108" t="s">
        <v>63</v>
      </c>
      <c r="C29" s="108"/>
      <c r="D29" s="62">
        <v>8</v>
      </c>
      <c r="E29" s="61">
        <f t="shared" ref="E29:E32" si="7">$B$19-D29</f>
        <v>4</v>
      </c>
      <c r="F29" s="63">
        <f>$D$18*D29/$B$19</f>
        <v>21.333333333333332</v>
      </c>
      <c r="G29" s="64">
        <v>0.5</v>
      </c>
      <c r="H29" s="63">
        <f t="shared" ref="H29:H35" si="8">D29/$B$19*G29*$F$18</f>
        <v>22</v>
      </c>
      <c r="I29" s="65" t="str">
        <f>"out of "&amp;(D29*$F$3)&amp;" max"</f>
        <v>out of 48 max</v>
      </c>
      <c r="J29" s="66">
        <v>70</v>
      </c>
      <c r="K29" s="65" t="str">
        <f t="shared" ref="K29:K35" si="9">"out of " &amp; $H$18 &amp; " max"</f>
        <v>out of 105 max</v>
      </c>
      <c r="L29" s="67" t="s">
        <v>18</v>
      </c>
      <c r="M29" s="61">
        <v>0</v>
      </c>
      <c r="N29" s="63">
        <f t="shared" ref="N29:N35" si="10">F29+H29+J29+M29</f>
        <v>113.33333333333333</v>
      </c>
      <c r="O29" s="67" t="str">
        <f t="shared" ref="O29:O35" si="11">IF(AND(N29&gt;=$B$23,N29&lt;$C$23),$A$23,IF(AND(N29&gt;=$B$24,N29&lt;$C$24),$A$24,IF(AND(N29&gt;=$B$25,N29&lt;$C$25),$A$25,IF(AND(N29&gt;=$B$26),$A$26,"N/D"))))</f>
        <v>FAILED</v>
      </c>
    </row>
    <row r="30" spans="1:22">
      <c r="A30" s="61" t="s">
        <v>82</v>
      </c>
      <c r="B30" s="108" t="s">
        <v>66</v>
      </c>
      <c r="C30" s="108"/>
      <c r="D30" s="62">
        <v>9</v>
      </c>
      <c r="E30" s="61">
        <f>$B$19-D30</f>
        <v>3</v>
      </c>
      <c r="F30" s="63">
        <f>$D$18*D30/$B$19</f>
        <v>24</v>
      </c>
      <c r="G30" s="64">
        <v>0.6</v>
      </c>
      <c r="H30" s="63">
        <f t="shared" si="8"/>
        <v>29.699999999999996</v>
      </c>
      <c r="I30" s="65" t="str">
        <f>"out of "&amp;(D30*$N$3)&amp;" max"</f>
        <v>out of 54 max</v>
      </c>
      <c r="J30" s="66">
        <v>70</v>
      </c>
      <c r="K30" s="65" t="str">
        <f t="shared" si="9"/>
        <v>out of 105 max</v>
      </c>
      <c r="L30" s="67" t="s">
        <v>33</v>
      </c>
      <c r="M30" s="61">
        <v>8</v>
      </c>
      <c r="N30" s="63">
        <f>F30+H30+J30+M30</f>
        <v>131.69999999999999</v>
      </c>
      <c r="O30" s="67" t="str">
        <f>IF(AND(N30&gt;=$B$23,N30&lt;$C$23),$A$23,IF(AND(N30&gt;=$B$24,N30&lt;$C$24),$A$24,IF(AND(N30&gt;=$B$25,N30&lt;$C$25),$A$25,IF(AND(N30&gt;=$B$26),$A$26,"N/D"))))</f>
        <v>FAILED</v>
      </c>
    </row>
    <row r="31" spans="1:22">
      <c r="A31" s="68" t="s">
        <v>28</v>
      </c>
      <c r="B31" s="112" t="s">
        <v>67</v>
      </c>
      <c r="C31" s="112"/>
      <c r="D31" s="68">
        <v>8</v>
      </c>
      <c r="E31" s="68">
        <f>$B$19-D31</f>
        <v>4</v>
      </c>
      <c r="F31" s="69">
        <f>$D$18*D31/$B$19</f>
        <v>21.333333333333332</v>
      </c>
      <c r="G31" s="70">
        <v>0.6</v>
      </c>
      <c r="H31" s="69">
        <f t="shared" si="8"/>
        <v>26.4</v>
      </c>
      <c r="I31" s="71" t="str">
        <f>"out of "&amp;(D31*$N$3)&amp;" max"</f>
        <v>out of 48 max</v>
      </c>
      <c r="J31" s="72">
        <v>80</v>
      </c>
      <c r="K31" s="71" t="str">
        <f t="shared" si="9"/>
        <v>out of 105 max</v>
      </c>
      <c r="L31" s="73" t="s">
        <v>29</v>
      </c>
      <c r="M31" s="68">
        <v>20</v>
      </c>
      <c r="N31" s="69">
        <f>F31+H31+J31+M31</f>
        <v>147.73333333333335</v>
      </c>
      <c r="O31" s="73" t="str">
        <f>IF(AND(N31&gt;=$B$23,N31&lt;$C$23),$A$23,IF(AND(N31&gt;=$B$24,N31&lt;$C$24),$A$24,IF(AND(N31&gt;=$B$25,N31&lt;$C$25),$A$25,IF(AND(N31&gt;=$B$26),$A$26,"N/D"))))</f>
        <v>Almost Failed</v>
      </c>
    </row>
    <row r="32" spans="1:22">
      <c r="A32" s="68" t="s">
        <v>91</v>
      </c>
      <c r="B32" s="112" t="s">
        <v>65</v>
      </c>
      <c r="C32" s="112"/>
      <c r="D32" s="74">
        <v>11</v>
      </c>
      <c r="E32" s="68">
        <f t="shared" si="7"/>
        <v>1</v>
      </c>
      <c r="F32" s="69">
        <f t="shared" ref="F32:F35" si="12">$D$18*D32/$B$19</f>
        <v>29.333333333333332</v>
      </c>
      <c r="G32" s="70">
        <v>0.65</v>
      </c>
      <c r="H32" s="69">
        <f t="shared" si="8"/>
        <v>39.325000000000003</v>
      </c>
      <c r="I32" s="71" t="str">
        <f t="shared" ref="I32:I35" si="13">"out of "&amp;(D32*$N$3)&amp;" max"</f>
        <v>out of 66 max</v>
      </c>
      <c r="J32" s="72">
        <v>70</v>
      </c>
      <c r="K32" s="71" t="str">
        <f t="shared" si="9"/>
        <v>out of 105 max</v>
      </c>
      <c r="L32" s="73" t="s">
        <v>36</v>
      </c>
      <c r="M32" s="68">
        <v>0</v>
      </c>
      <c r="N32" s="69">
        <f t="shared" si="10"/>
        <v>138.65833333333333</v>
      </c>
      <c r="O32" s="73" t="str">
        <f t="shared" si="11"/>
        <v>Almost Failed</v>
      </c>
    </row>
    <row r="33" spans="1:15">
      <c r="A33" s="97" t="s">
        <v>55</v>
      </c>
      <c r="B33" s="111" t="s">
        <v>64</v>
      </c>
      <c r="C33" s="111"/>
      <c r="D33" s="98">
        <v>11</v>
      </c>
      <c r="E33" s="97">
        <f>$B$19-D33</f>
        <v>1</v>
      </c>
      <c r="F33" s="99">
        <f>$D$18*D33/$B$19</f>
        <v>29.333333333333332</v>
      </c>
      <c r="G33" s="100">
        <v>0.75</v>
      </c>
      <c r="H33" s="99">
        <f t="shared" si="8"/>
        <v>45.375</v>
      </c>
      <c r="I33" s="101" t="str">
        <f>"out of "&amp;(D33*$N$3)&amp;" max"</f>
        <v>out of 66 max</v>
      </c>
      <c r="J33" s="102">
        <v>90</v>
      </c>
      <c r="K33" s="101" t="str">
        <f t="shared" si="9"/>
        <v>out of 105 max</v>
      </c>
      <c r="L33" s="103" t="s">
        <v>36</v>
      </c>
      <c r="M33" s="97">
        <v>0</v>
      </c>
      <c r="N33" s="99">
        <f>F33+H33+J33+M33</f>
        <v>164.70833333333331</v>
      </c>
      <c r="O33" s="103" t="str">
        <f>IF(AND(N33&gt;=$B$23,N33&lt;$C$23),$A$23,IF(AND(N33&gt;=$B$24,N33&lt;$C$24),$A$24,IF(AND(N33&gt;=$B$25,N33&lt;$C$25),$A$25,IF(AND(N33&gt;=$B$26),$A$26,"N/D"))))</f>
        <v>Qualified</v>
      </c>
    </row>
    <row r="34" spans="1:15">
      <c r="A34" s="75" t="s">
        <v>51</v>
      </c>
      <c r="B34" s="113" t="s">
        <v>68</v>
      </c>
      <c r="C34" s="113"/>
      <c r="D34" s="76">
        <v>11</v>
      </c>
      <c r="E34" s="75">
        <f>$B$19-D34</f>
        <v>1</v>
      </c>
      <c r="F34" s="77">
        <f t="shared" si="12"/>
        <v>29.333333333333332</v>
      </c>
      <c r="G34" s="78">
        <v>0.75</v>
      </c>
      <c r="H34" s="77">
        <f t="shared" si="8"/>
        <v>45.375</v>
      </c>
      <c r="I34" s="79" t="str">
        <f t="shared" si="13"/>
        <v>out of 66 max</v>
      </c>
      <c r="J34" s="80">
        <v>90</v>
      </c>
      <c r="K34" s="79" t="str">
        <f t="shared" si="9"/>
        <v>out of 105 max</v>
      </c>
      <c r="L34" s="79" t="s">
        <v>52</v>
      </c>
      <c r="M34" s="75">
        <v>20</v>
      </c>
      <c r="N34" s="77">
        <f t="shared" si="10"/>
        <v>184.70833333333331</v>
      </c>
      <c r="O34" s="79" t="str">
        <f t="shared" si="11"/>
        <v>Qualified</v>
      </c>
    </row>
    <row r="35" spans="1:15" ht="15.75" thickBot="1">
      <c r="A35" s="92" t="s">
        <v>13</v>
      </c>
      <c r="B35" s="109" t="s">
        <v>69</v>
      </c>
      <c r="C35" s="109"/>
      <c r="D35" s="92">
        <v>11</v>
      </c>
      <c r="E35" s="92">
        <f>$B$19-D35</f>
        <v>1</v>
      </c>
      <c r="F35" s="93">
        <f t="shared" si="12"/>
        <v>29.333333333333332</v>
      </c>
      <c r="G35" s="94">
        <v>0.8</v>
      </c>
      <c r="H35" s="93">
        <f t="shared" si="8"/>
        <v>48.400000000000006</v>
      </c>
      <c r="I35" s="95" t="str">
        <f t="shared" si="13"/>
        <v>out of 66 max</v>
      </c>
      <c r="J35" s="96">
        <v>90</v>
      </c>
      <c r="K35" s="95" t="str">
        <f t="shared" si="9"/>
        <v>out of 105 max</v>
      </c>
      <c r="L35" s="95" t="s">
        <v>17</v>
      </c>
      <c r="M35" s="92">
        <v>28</v>
      </c>
      <c r="N35" s="93">
        <f t="shared" si="10"/>
        <v>195.73333333333335</v>
      </c>
      <c r="O35" s="95" t="str">
        <f t="shared" si="11"/>
        <v>PASSED!</v>
      </c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</sheetData>
  <mergeCells count="12">
    <mergeCell ref="B35:C35"/>
    <mergeCell ref="S1:V1"/>
    <mergeCell ref="B33:C33"/>
    <mergeCell ref="B32:C32"/>
    <mergeCell ref="B30:C30"/>
    <mergeCell ref="B31:C31"/>
    <mergeCell ref="B34:C34"/>
    <mergeCell ref="A1:A2"/>
    <mergeCell ref="I1:I2"/>
    <mergeCell ref="Q1:Q2"/>
    <mergeCell ref="B28:C28"/>
    <mergeCell ref="B29:C29"/>
  </mergeCells>
  <pageMargins left="0.7" right="0.7" top="0.78740157499999996" bottom="0.78740157499999996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Score-Based Grading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Jakub Gemrot</cp:lastModifiedBy>
  <dcterms:created xsi:type="dcterms:W3CDTF">2013-02-24T08:56:14Z</dcterms:created>
  <dcterms:modified xsi:type="dcterms:W3CDTF">2016-02-25T21:47:02Z</dcterms:modified>
</cp:coreProperties>
</file>